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6072024" sheetId="1" r:id="rId4"/>
  </sheets>
  <definedNames/>
  <calcPr/>
</workbook>
</file>

<file path=xl/sharedStrings.xml><?xml version="1.0" encoding="utf-8"?>
<sst xmlns="http://schemas.openxmlformats.org/spreadsheetml/2006/main" count="122" uniqueCount="122">
  <si>
    <t>MAG</t>
  </si>
  <si>
    <t>Date de sortie</t>
  </si>
  <si>
    <t>Date de relève</t>
  </si>
  <si>
    <t>Valeur impression</t>
  </si>
  <si>
    <t>Valeur création contenu</t>
  </si>
  <si>
    <t>Valeur totale du produit fini</t>
  </si>
  <si>
    <t>Valeur unitaire HT</t>
  </si>
  <si>
    <t>Valeur unitaire rapport au prix de vente HT</t>
  </si>
  <si>
    <t>% de la valeur originale</t>
  </si>
  <si>
    <t>Valeur unitaire actuelle dévaluée</t>
  </si>
  <si>
    <t>Quantitée produite</t>
  </si>
  <si>
    <t>Quantité founis france</t>
  </si>
  <si>
    <t>Quantitée vendue</t>
  </si>
  <si>
    <t>Quantitée en stock</t>
  </si>
  <si>
    <t>En stock conservé</t>
  </si>
  <si>
    <t>Valeur du stock rapport au prix de vente</t>
  </si>
  <si>
    <t>Valeur du stock rapport au tarif de production</t>
  </si>
  <si>
    <t>HL114</t>
  </si>
  <si>
    <t>HL115</t>
  </si>
  <si>
    <t>HL116</t>
  </si>
  <si>
    <t>HL117</t>
  </si>
  <si>
    <t>HL118</t>
  </si>
  <si>
    <t>HL119</t>
  </si>
  <si>
    <t>HL120</t>
  </si>
  <si>
    <t>HL121</t>
  </si>
  <si>
    <t>HL122</t>
  </si>
  <si>
    <t>HL123</t>
  </si>
  <si>
    <t>HL124</t>
  </si>
  <si>
    <t>HL125</t>
  </si>
  <si>
    <t>HL126</t>
  </si>
  <si>
    <t>HL127</t>
  </si>
  <si>
    <t>HL128</t>
  </si>
  <si>
    <t>HL129</t>
  </si>
  <si>
    <t>HL130</t>
  </si>
  <si>
    <t>HL131</t>
  </si>
  <si>
    <t>HL132</t>
  </si>
  <si>
    <t>HL133</t>
  </si>
  <si>
    <t>HL134</t>
  </si>
  <si>
    <t>HL135</t>
  </si>
  <si>
    <t>HL136</t>
  </si>
  <si>
    <t>RD155</t>
  </si>
  <si>
    <t>RD156</t>
  </si>
  <si>
    <t>RD157</t>
  </si>
  <si>
    <t>RD158</t>
  </si>
  <si>
    <t>RD159</t>
  </si>
  <si>
    <t>RD160</t>
  </si>
  <si>
    <t>RD161</t>
  </si>
  <si>
    <t>RD162</t>
  </si>
  <si>
    <t>RD163</t>
  </si>
  <si>
    <t>RD164</t>
  </si>
  <si>
    <t>RD165</t>
  </si>
  <si>
    <t>RD166</t>
  </si>
  <si>
    <t>RD167</t>
  </si>
  <si>
    <t>RD168</t>
  </si>
  <si>
    <t>RD169</t>
  </si>
  <si>
    <t>RD170</t>
  </si>
  <si>
    <t>RD171</t>
  </si>
  <si>
    <t>RD172</t>
  </si>
  <si>
    <t>RD173</t>
  </si>
  <si>
    <t>RD174</t>
  </si>
  <si>
    <t>RD175</t>
  </si>
  <si>
    <t>RD176</t>
  </si>
  <si>
    <t>RD177</t>
  </si>
  <si>
    <t>RD178</t>
  </si>
  <si>
    <t>RD179</t>
  </si>
  <si>
    <t>RD180</t>
  </si>
  <si>
    <t>RO1</t>
  </si>
  <si>
    <t>RO2</t>
  </si>
  <si>
    <t>RO3</t>
  </si>
  <si>
    <t>RO4</t>
  </si>
  <si>
    <t>RO5</t>
  </si>
  <si>
    <t>RO6</t>
  </si>
  <si>
    <t>RO7</t>
  </si>
  <si>
    <t>RO8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</si>
  <si>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</si>
  <si>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</si>
  <si>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</si>
  <si>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</si>
  <si>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</si>
  <si>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</si>
  <si>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</si>
  <si>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</si>
  <si>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</si>
  <si>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GP345</t>
  </si>
  <si>
    <t>GP346</t>
  </si>
  <si>
    <t>GP347</t>
  </si>
  <si>
    <t>GP348</t>
  </si>
  <si>
    <t>GP349</t>
  </si>
  <si>
    <t>GP350</t>
  </si>
  <si>
    <t>GP351</t>
  </si>
  <si>
    <t>GP352</t>
  </si>
  <si>
    <t>GP353</t>
  </si>
  <si>
    <t>GP354</t>
  </si>
  <si>
    <t>GP355</t>
  </si>
  <si>
    <t>GP356</t>
  </si>
  <si>
    <t>GP357</t>
  </si>
  <si>
    <t>GP358</t>
  </si>
  <si>
    <t>GP359</t>
  </si>
  <si>
    <t>GP360</t>
  </si>
  <si>
    <t>GP361</t>
  </si>
  <si>
    <t>GP362</t>
  </si>
  <si>
    <t>GP363</t>
  </si>
  <si>
    <t>GP364</t>
  </si>
  <si>
    <t>GP365</t>
  </si>
  <si>
    <t>GP366</t>
  </si>
  <si>
    <t>GP367</t>
  </si>
  <si>
    <t>GC103</t>
  </si>
  <si>
    <t>GC104</t>
  </si>
  <si>
    <t>GC105</t>
  </si>
  <si>
    <t>GC106</t>
  </si>
  <si>
    <t>GC107</t>
  </si>
  <si>
    <t>GC108</t>
  </si>
  <si>
    <t>GC109</t>
  </si>
  <si>
    <t>GC110</t>
  </si>
  <si>
    <t>GA81</t>
  </si>
  <si>
    <t>GA82</t>
  </si>
  <si>
    <t>GA83</t>
  </si>
  <si>
    <t>GA84</t>
  </si>
  <si>
    <t>GA85</t>
  </si>
  <si>
    <t>GA86</t>
  </si>
  <si>
    <t>GA87</t>
  </si>
  <si>
    <t>GA88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</si>
</sst>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#,##0\ [$€-1]"/>
    <numFmt numFmtId="166" formatCode="#,##0.00\ [$€-1]"/>
  </numFmts>
  <fonts count="5">
    <font>
      <sz val="10.0"/>
      <color rgb="FF000000"/>
      <name val="Arial"/>
      <scheme val="minor"/>
    </font>
    <font>
      <color theme="1"/>
      <name val="Arial"/>
    </font>
    <font>
      <sz val="10.0"/>
      <color theme="1"/>
      <name val="Arial"/>
    </font>
    <font>
      <i/>
      <color theme="1"/>
      <name val="Arial"/>
    </font>
    <font>
      <b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4">
    <border/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1" numFmtId="165" xfId="0" applyAlignment="1" applyFont="1" applyNumberFormat="1">
      <alignment horizontal="center" shrinkToFit="0" vertical="center" wrapText="1"/>
    </xf>
    <xf borderId="0" fillId="0" fontId="1" numFmtId="166" xfId="0" applyAlignment="1" applyFont="1" applyNumberFormat="1">
      <alignment horizontal="center" shrinkToFit="0" vertical="center" wrapText="1"/>
    </xf>
    <xf borderId="0" fillId="2" fontId="1" numFmtId="0" xfId="0" applyAlignment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 vertical="center"/>
    </xf>
    <xf borderId="0" fillId="0" fontId="1" numFmtId="9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2" numFmtId="164" xfId="0" applyAlignment="1" applyFont="1" applyNumberFormat="1">
      <alignment horizontal="center"/>
    </xf>
    <xf borderId="0" fillId="3" fontId="3" numFmtId="0" xfId="0" applyAlignment="1" applyFill="1" applyFont="1">
      <alignment horizontal="center" shrinkToFit="0" wrapText="1"/>
    </xf>
    <xf borderId="0" fillId="3" fontId="1" numFmtId="0" xfId="0" applyAlignment="1" applyFont="1">
      <alignment horizontal="center" shrinkToFit="0" wrapText="1"/>
    </xf>
    <xf borderId="0" fillId="3" fontId="1" numFmtId="165" xfId="0" applyAlignment="1" applyFont="1" applyNumberFormat="1">
      <alignment horizontal="center" vertical="center"/>
    </xf>
    <xf borderId="1" fillId="3" fontId="1" numFmtId="0" xfId="0" applyAlignment="1" applyBorder="1" applyFont="1">
      <alignment horizontal="center" vertical="center"/>
    </xf>
    <xf borderId="0" fillId="3" fontId="3" numFmtId="0" xfId="0" applyAlignment="1" applyFont="1">
      <alignment horizontal="center" vertical="center"/>
    </xf>
    <xf borderId="0" fillId="4" fontId="1" numFmtId="165" xfId="0" applyAlignment="1" applyFill="1" applyFont="1" applyNumberFormat="1">
      <alignment horizontal="center" vertical="center"/>
    </xf>
    <xf borderId="1" fillId="4" fontId="1" numFmtId="0" xfId="0" applyAlignment="1" applyBorder="1" applyFont="1">
      <alignment horizontal="center" vertical="center"/>
    </xf>
    <xf borderId="0" fillId="4" fontId="3" numFmtId="0" xfId="0" applyAlignment="1" applyFont="1">
      <alignment horizontal="center" vertical="center"/>
    </xf>
    <xf borderId="0" fillId="4" fontId="2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3" fontId="1" numFmtId="0" xfId="0" applyAlignment="1" applyFont="1">
      <alignment horizontal="center" vertical="bottom"/>
    </xf>
    <xf borderId="0" fillId="3" fontId="1" numFmtId="0" xfId="0" applyAlignment="1" applyFont="1">
      <alignment horizontal="center" vertical="center"/>
    </xf>
    <xf borderId="0" fillId="4" fontId="1" numFmtId="164" xfId="0" applyAlignment="1" applyFont="1" applyNumberFormat="1">
      <alignment horizontal="center" vertical="center"/>
    </xf>
    <xf borderId="0" fillId="0" fontId="1" numFmtId="9" xfId="0" applyAlignment="1" applyFont="1" applyNumberFormat="1">
      <alignment horizontal="center"/>
    </xf>
    <xf borderId="0" fillId="3" fontId="1" numFmtId="166" xfId="0" applyAlignment="1" applyFont="1" applyNumberFormat="1">
      <alignment horizontal="center" vertical="center"/>
    </xf>
    <xf borderId="0" fillId="3" fontId="1" numFmtId="9" xfId="0" applyAlignment="1" applyFont="1" applyNumberFormat="1">
      <alignment horizontal="center"/>
    </xf>
    <xf borderId="0" fillId="0" fontId="4" numFmtId="0" xfId="0" applyAlignment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0" fontId="1" numFmtId="164" xfId="0" applyAlignment="1" applyBorder="1" applyFont="1" applyNumberFormat="1">
      <alignment horizontal="center" vertical="center"/>
    </xf>
    <xf borderId="2" fillId="0" fontId="1" numFmtId="165" xfId="0" applyAlignment="1" applyBorder="1" applyFont="1" applyNumberFormat="1">
      <alignment horizontal="center" vertical="center"/>
    </xf>
    <xf borderId="2" fillId="0" fontId="1" numFmtId="166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2" fillId="0" fontId="4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/>
  <cols>
    <col customWidth="1" min="1" max="1" width="6.13"/>
    <col customWidth="1" min="2" max="3" width="8.88"/>
    <col customWidth="1" min="4" max="4" width="10.75"/>
    <col customWidth="1" min="5" max="5" width="13.0"/>
    <col customWidth="1" min="6" max="6" width="14.38"/>
    <col customWidth="1" min="7" max="7" width="9.0"/>
    <col customWidth="1" hidden="1" min="8" max="8" width="13.13"/>
    <col customWidth="1" min="9" max="10" width="9.88"/>
    <col customWidth="1" min="11" max="11" width="10.63"/>
    <col customWidth="1" hidden="1" min="12" max="12" width="10.63"/>
    <col customWidth="1" min="13" max="15" width="9.88"/>
    <col customWidth="1" hidden="1" min="16" max="16" width="12.63"/>
  </cols>
  <sheetData>
    <row r="1" ht="15.75" customHeight="1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15.75" customHeight="1">
      <c r="A2" s="7" t="s">
        <v>17</v>
      </c>
      <c r="B2" s="8">
        <v>44183.0</v>
      </c>
      <c r="C2" s="8"/>
      <c r="D2" s="9">
        <v>10000.0</v>
      </c>
      <c r="E2" s="9">
        <v>8000.0</v>
      </c>
      <c r="F2" s="10">
        <f t="shared" ref="F2:F47" si="1">D2+E2</f>
        <v>18000</v>
      </c>
      <c r="G2" s="11">
        <f t="shared" ref="G2:G47" si="2">iferror(F2/K2,)</f>
        <v>0.9</v>
      </c>
      <c r="H2" s="11"/>
      <c r="I2" s="12">
        <v>0.0</v>
      </c>
      <c r="J2" s="11">
        <f t="shared" ref="J2:J47" si="3">G2*I2</f>
        <v>0</v>
      </c>
      <c r="K2" s="13">
        <v>20000.0</v>
      </c>
      <c r="L2" s="7">
        <v>7843.0</v>
      </c>
      <c r="M2" s="14">
        <v>1161.0</v>
      </c>
      <c r="N2" s="7">
        <f t="shared" ref="N2:N47" si="4">K2-M2</f>
        <v>18839</v>
      </c>
      <c r="O2" s="13">
        <v>1200.0</v>
      </c>
      <c r="P2" s="10">
        <f t="shared" ref="P2:P13" si="5">H2*$N2</f>
        <v>0</v>
      </c>
      <c r="Q2" s="10">
        <f t="shared" ref="Q2:Q47" si="6">if(not(isblank($O2)),J2*$O2,J2*$N2)</f>
        <v>0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ht="15.75" customHeight="1">
      <c r="A3" s="7" t="s">
        <v>18</v>
      </c>
      <c r="B3" s="8">
        <v>44261.0</v>
      </c>
      <c r="C3" s="8"/>
      <c r="D3" s="9">
        <v>11000.0</v>
      </c>
      <c r="E3" s="9">
        <v>10000.0</v>
      </c>
      <c r="F3" s="10">
        <f t="shared" si="1"/>
        <v>21000</v>
      </c>
      <c r="G3" s="11">
        <f t="shared" si="2"/>
        <v>1.05</v>
      </c>
      <c r="H3" s="11"/>
      <c r="I3" s="12">
        <v>0.0</v>
      </c>
      <c r="J3" s="11">
        <f t="shared" si="3"/>
        <v>0</v>
      </c>
      <c r="K3" s="13">
        <v>20000.0</v>
      </c>
      <c r="L3" s="7">
        <v>12865.0</v>
      </c>
      <c r="M3" s="14">
        <v>1778.0</v>
      </c>
      <c r="N3" s="7">
        <f t="shared" si="4"/>
        <v>18222</v>
      </c>
      <c r="O3" s="13">
        <v>1000.0</v>
      </c>
      <c r="P3" s="10">
        <f t="shared" si="5"/>
        <v>0</v>
      </c>
      <c r="Q3" s="10">
        <f t="shared" si="6"/>
        <v>0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ht="15.75" customHeight="1">
      <c r="A4" s="7" t="s">
        <v>19</v>
      </c>
      <c r="B4" s="15">
        <v>44324.0</v>
      </c>
      <c r="C4" s="15"/>
      <c r="D4" s="9">
        <v>12000.0</v>
      </c>
      <c r="E4" s="9">
        <v>8500.0</v>
      </c>
      <c r="F4" s="10">
        <f t="shared" si="1"/>
        <v>20500</v>
      </c>
      <c r="G4" s="11">
        <f t="shared" si="2"/>
        <v>1.025</v>
      </c>
      <c r="H4" s="11"/>
      <c r="I4" s="12">
        <v>0.0</v>
      </c>
      <c r="J4" s="11">
        <f t="shared" si="3"/>
        <v>0</v>
      </c>
      <c r="K4" s="13">
        <v>20000.0</v>
      </c>
      <c r="L4" s="7">
        <v>12357.0</v>
      </c>
      <c r="M4" s="14">
        <v>1787.0</v>
      </c>
      <c r="N4" s="7">
        <f t="shared" si="4"/>
        <v>18213</v>
      </c>
      <c r="O4" s="13">
        <v>750.0</v>
      </c>
      <c r="P4" s="10">
        <f t="shared" si="5"/>
        <v>0</v>
      </c>
      <c r="Q4" s="10">
        <f t="shared" si="6"/>
        <v>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ht="15.75" customHeight="1">
      <c r="A5" s="7" t="s">
        <v>20</v>
      </c>
      <c r="B5" s="8">
        <v>44372.0</v>
      </c>
      <c r="C5" s="8"/>
      <c r="D5" s="10">
        <v>12375.0</v>
      </c>
      <c r="E5" s="9">
        <v>8000.0</v>
      </c>
      <c r="F5" s="10">
        <f t="shared" si="1"/>
        <v>20375</v>
      </c>
      <c r="G5" s="11">
        <f t="shared" si="2"/>
        <v>1.01875</v>
      </c>
      <c r="H5" s="11"/>
      <c r="I5" s="12">
        <v>0.05</v>
      </c>
      <c r="J5" s="11">
        <f t="shared" si="3"/>
        <v>0.0509375</v>
      </c>
      <c r="K5" s="13">
        <v>20000.0</v>
      </c>
      <c r="L5" s="7">
        <v>17636.0</v>
      </c>
      <c r="M5" s="14">
        <v>1879.0</v>
      </c>
      <c r="N5" s="7">
        <f t="shared" si="4"/>
        <v>18121</v>
      </c>
      <c r="O5" s="13">
        <v>600.0</v>
      </c>
      <c r="P5" s="10">
        <f t="shared" si="5"/>
        <v>0</v>
      </c>
      <c r="Q5" s="10">
        <f t="shared" si="6"/>
        <v>30.5625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ht="15.75" customHeight="1">
      <c r="A6" s="7" t="s">
        <v>21</v>
      </c>
      <c r="B6" s="8">
        <v>44450.0</v>
      </c>
      <c r="C6" s="8"/>
      <c r="D6" s="10">
        <v>12275.0</v>
      </c>
      <c r="E6" s="9">
        <v>10000.0</v>
      </c>
      <c r="F6" s="10">
        <f t="shared" si="1"/>
        <v>22275</v>
      </c>
      <c r="G6" s="11">
        <f t="shared" si="2"/>
        <v>1.11375</v>
      </c>
      <c r="H6" s="11"/>
      <c r="I6" s="12">
        <v>0.1</v>
      </c>
      <c r="J6" s="11">
        <f t="shared" si="3"/>
        <v>0.111375</v>
      </c>
      <c r="K6" s="16">
        <v>20000.0</v>
      </c>
      <c r="L6" s="17">
        <v>16805.0</v>
      </c>
      <c r="M6" s="14">
        <v>2159.0</v>
      </c>
      <c r="N6" s="7">
        <f t="shared" si="4"/>
        <v>17841</v>
      </c>
      <c r="O6" s="13">
        <v>800.0</v>
      </c>
      <c r="P6" s="10">
        <f t="shared" si="5"/>
        <v>0</v>
      </c>
      <c r="Q6" s="10">
        <f t="shared" si="6"/>
        <v>89.1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ht="15.75" customHeight="1">
      <c r="A7" s="7" t="s">
        <v>22</v>
      </c>
      <c r="B7" s="8">
        <v>44509.0</v>
      </c>
      <c r="C7" s="8"/>
      <c r="D7" s="10">
        <v>13877.272727272726</v>
      </c>
      <c r="E7" s="9">
        <v>8500.0</v>
      </c>
      <c r="F7" s="10">
        <f t="shared" si="1"/>
        <v>22377.27273</v>
      </c>
      <c r="G7" s="11">
        <f t="shared" si="2"/>
        <v>1.118863636</v>
      </c>
      <c r="H7" s="11"/>
      <c r="I7" s="12">
        <v>0.15</v>
      </c>
      <c r="J7" s="11">
        <f t="shared" si="3"/>
        <v>0.1678295455</v>
      </c>
      <c r="K7" s="16">
        <v>20000.0</v>
      </c>
      <c r="L7" s="17">
        <v>17783.0</v>
      </c>
      <c r="M7" s="14">
        <v>1645.0</v>
      </c>
      <c r="N7" s="7">
        <f t="shared" si="4"/>
        <v>18355</v>
      </c>
      <c r="O7" s="13">
        <v>350.0</v>
      </c>
      <c r="P7" s="10">
        <f t="shared" si="5"/>
        <v>0</v>
      </c>
      <c r="Q7" s="10">
        <f t="shared" si="6"/>
        <v>58.74034091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ht="15.75" customHeight="1">
      <c r="A8" s="7" t="s">
        <v>23</v>
      </c>
      <c r="B8" s="8">
        <v>44566.0</v>
      </c>
      <c r="C8" s="8"/>
      <c r="D8" s="10">
        <v>15680.90909090909</v>
      </c>
      <c r="E8" s="9">
        <v>8800.0</v>
      </c>
      <c r="F8" s="10">
        <f t="shared" si="1"/>
        <v>24480.90909</v>
      </c>
      <c r="G8" s="11">
        <f t="shared" si="2"/>
        <v>1.224045455</v>
      </c>
      <c r="H8" s="11"/>
      <c r="I8" s="12">
        <v>0.2</v>
      </c>
      <c r="J8" s="11">
        <f t="shared" si="3"/>
        <v>0.2448090909</v>
      </c>
      <c r="K8" s="16">
        <v>20000.0</v>
      </c>
      <c r="L8" s="17">
        <v>17801.0</v>
      </c>
      <c r="M8" s="14">
        <v>2125.0</v>
      </c>
      <c r="N8" s="7">
        <f t="shared" si="4"/>
        <v>17875</v>
      </c>
      <c r="O8" s="13">
        <v>650.0</v>
      </c>
      <c r="P8" s="10">
        <f t="shared" si="5"/>
        <v>0</v>
      </c>
      <c r="Q8" s="10">
        <f t="shared" si="6"/>
        <v>159.1259091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ht="15.75" customHeight="1">
      <c r="A9" s="7" t="s">
        <v>24</v>
      </c>
      <c r="B9" s="8">
        <v>44645.0</v>
      </c>
      <c r="C9" s="8"/>
      <c r="D9" s="10">
        <v>27182.59</v>
      </c>
      <c r="E9" s="9">
        <v>11000.0</v>
      </c>
      <c r="F9" s="10">
        <f t="shared" si="1"/>
        <v>38182.59</v>
      </c>
      <c r="G9" s="11">
        <f t="shared" si="2"/>
        <v>2.503776393</v>
      </c>
      <c r="H9" s="11"/>
      <c r="I9" s="12">
        <v>0.250000000000001</v>
      </c>
      <c r="J9" s="11">
        <f t="shared" si="3"/>
        <v>0.6259440984</v>
      </c>
      <c r="K9" s="17">
        <v>15250.0</v>
      </c>
      <c r="L9" s="17">
        <v>12783.0</v>
      </c>
      <c r="M9" s="14">
        <v>2623.0</v>
      </c>
      <c r="N9" s="7">
        <f t="shared" si="4"/>
        <v>12627</v>
      </c>
      <c r="O9" s="13">
        <v>1800.0</v>
      </c>
      <c r="P9" s="10">
        <f t="shared" si="5"/>
        <v>0</v>
      </c>
      <c r="Q9" s="10">
        <f t="shared" si="6"/>
        <v>1126.699377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ht="15.75" customHeight="1">
      <c r="A10" s="7" t="s">
        <v>25</v>
      </c>
      <c r="B10" s="8">
        <v>44694.0</v>
      </c>
      <c r="C10" s="8"/>
      <c r="D10" s="10">
        <v>19450.0</v>
      </c>
      <c r="E10" s="9">
        <v>10500.0</v>
      </c>
      <c r="F10" s="10">
        <f t="shared" si="1"/>
        <v>29950</v>
      </c>
      <c r="G10" s="11">
        <f t="shared" si="2"/>
        <v>1.926045016</v>
      </c>
      <c r="H10" s="11"/>
      <c r="I10" s="12">
        <v>0.3</v>
      </c>
      <c r="J10" s="11">
        <f t="shared" si="3"/>
        <v>0.5778135048</v>
      </c>
      <c r="K10" s="17">
        <v>15550.0</v>
      </c>
      <c r="L10" s="17">
        <v>13494.0</v>
      </c>
      <c r="M10" s="14">
        <v>1588.0</v>
      </c>
      <c r="N10" s="7">
        <f t="shared" si="4"/>
        <v>13962</v>
      </c>
      <c r="O10" s="13">
        <v>150.0</v>
      </c>
      <c r="P10" s="10">
        <f t="shared" si="5"/>
        <v>0</v>
      </c>
      <c r="Q10" s="10">
        <f t="shared" si="6"/>
        <v>86.67202572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ht="15.75" customHeight="1">
      <c r="A11" s="7" t="s">
        <v>26</v>
      </c>
      <c r="B11" s="8">
        <v>44750.0</v>
      </c>
      <c r="C11" s="8"/>
      <c r="D11" s="10">
        <v>19444.69</v>
      </c>
      <c r="E11" s="10">
        <v>11890.0</v>
      </c>
      <c r="F11" s="10">
        <f t="shared" si="1"/>
        <v>31334.69</v>
      </c>
      <c r="G11" s="11">
        <f t="shared" si="2"/>
        <v>2.015092605</v>
      </c>
      <c r="H11" s="11"/>
      <c r="I11" s="12">
        <v>0.35</v>
      </c>
      <c r="J11" s="11">
        <f t="shared" si="3"/>
        <v>0.7052824116</v>
      </c>
      <c r="K11" s="16">
        <v>15550.0</v>
      </c>
      <c r="L11" s="7">
        <v>13441.0</v>
      </c>
      <c r="M11" s="14">
        <v>2131.0</v>
      </c>
      <c r="N11" s="7">
        <f t="shared" si="4"/>
        <v>13419</v>
      </c>
      <c r="O11" s="13">
        <v>0.0</v>
      </c>
      <c r="P11" s="10">
        <f t="shared" si="5"/>
        <v>0</v>
      </c>
      <c r="Q11" s="10">
        <f t="shared" si="6"/>
        <v>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ht="15.75" customHeight="1">
      <c r="A12" s="7" t="s">
        <v>27</v>
      </c>
      <c r="B12" s="8">
        <v>44819.0</v>
      </c>
      <c r="C12" s="8"/>
      <c r="D12" s="10">
        <v>15480.0</v>
      </c>
      <c r="E12" s="9">
        <v>8500.0</v>
      </c>
      <c r="F12" s="10">
        <f t="shared" si="1"/>
        <v>23980</v>
      </c>
      <c r="G12" s="11">
        <f t="shared" si="2"/>
        <v>1.665971933</v>
      </c>
      <c r="H12" s="11"/>
      <c r="I12" s="12">
        <v>0.4</v>
      </c>
      <c r="J12" s="11">
        <f t="shared" si="3"/>
        <v>0.6663887731</v>
      </c>
      <c r="K12" s="7">
        <v>14394.0</v>
      </c>
      <c r="L12" s="7">
        <v>12571.0</v>
      </c>
      <c r="M12" s="14">
        <v>1484.0</v>
      </c>
      <c r="N12" s="7">
        <f t="shared" si="4"/>
        <v>12910</v>
      </c>
      <c r="O12" s="13">
        <v>5.0</v>
      </c>
      <c r="P12" s="10">
        <f t="shared" si="5"/>
        <v>0</v>
      </c>
      <c r="Q12" s="10">
        <f t="shared" si="6"/>
        <v>3.331943865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ht="15.75" customHeight="1">
      <c r="A13" s="7" t="s">
        <v>28</v>
      </c>
      <c r="B13" s="8">
        <v>44874.0</v>
      </c>
      <c r="C13" s="8"/>
      <c r="D13" s="10">
        <v>17061.6</v>
      </c>
      <c r="E13" s="10">
        <f>400+450+1090+1400+720+400+665+1090+450</f>
        <v>6665</v>
      </c>
      <c r="F13" s="10">
        <f t="shared" si="1"/>
        <v>23726.6</v>
      </c>
      <c r="G13" s="11">
        <f t="shared" si="2"/>
        <v>1.287809379</v>
      </c>
      <c r="H13" s="11">
        <f>6/1.021</f>
        <v>5.876591577</v>
      </c>
      <c r="I13" s="12">
        <v>0.45</v>
      </c>
      <c r="J13" s="11">
        <f t="shared" si="3"/>
        <v>0.5795142206</v>
      </c>
      <c r="K13" s="7">
        <v>18424.0</v>
      </c>
      <c r="L13" s="7">
        <v>12612.0</v>
      </c>
      <c r="M13" s="14">
        <v>1161.0</v>
      </c>
      <c r="N13" s="7">
        <f t="shared" si="4"/>
        <v>17263</v>
      </c>
      <c r="O13" s="13">
        <v>43.0</v>
      </c>
      <c r="P13" s="10">
        <f t="shared" si="5"/>
        <v>101447.6004</v>
      </c>
      <c r="Q13" s="10">
        <f t="shared" si="6"/>
        <v>24.91911149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ht="15.75" customHeight="1">
      <c r="A14" s="7" t="s">
        <v>29</v>
      </c>
      <c r="B14" s="8">
        <v>44930.0</v>
      </c>
      <c r="C14" s="8"/>
      <c r="D14" s="10">
        <v>12068.92</v>
      </c>
      <c r="E14" s="10">
        <v>10082.82</v>
      </c>
      <c r="F14" s="10">
        <f t="shared" si="1"/>
        <v>22151.74</v>
      </c>
      <c r="G14" s="11">
        <f t="shared" si="2"/>
        <v>1.602759569</v>
      </c>
      <c r="H14" s="11"/>
      <c r="I14" s="12">
        <v>0.5</v>
      </c>
      <c r="J14" s="11">
        <f t="shared" si="3"/>
        <v>0.8013797844</v>
      </c>
      <c r="K14" s="7">
        <v>13821.0</v>
      </c>
      <c r="L14" s="7"/>
      <c r="M14" s="14">
        <v>2537.0</v>
      </c>
      <c r="N14" s="7">
        <f t="shared" si="4"/>
        <v>11284</v>
      </c>
      <c r="O14" s="13">
        <v>53.0</v>
      </c>
      <c r="P14" s="10"/>
      <c r="Q14" s="10">
        <f t="shared" si="6"/>
        <v>42.47312857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ht="15.75" customHeight="1">
      <c r="A15" s="7" t="s">
        <v>30</v>
      </c>
      <c r="B15" s="8">
        <v>44989.0</v>
      </c>
      <c r="C15" s="8"/>
      <c r="D15" s="10">
        <v>12585.46</v>
      </c>
      <c r="E15" s="10">
        <v>11916.0</v>
      </c>
      <c r="F15" s="10">
        <f t="shared" si="1"/>
        <v>24501.46</v>
      </c>
      <c r="G15" s="11">
        <f t="shared" si="2"/>
        <v>1.756754858</v>
      </c>
      <c r="H15" s="11"/>
      <c r="I15" s="12">
        <v>0.55</v>
      </c>
      <c r="J15" s="11">
        <f t="shared" si="3"/>
        <v>0.9662151717</v>
      </c>
      <c r="K15" s="7">
        <v>13947.0</v>
      </c>
      <c r="L15" s="7"/>
      <c r="M15" s="14">
        <v>2198.0</v>
      </c>
      <c r="N15" s="7">
        <f t="shared" si="4"/>
        <v>11749</v>
      </c>
      <c r="O15" s="13">
        <v>48.0</v>
      </c>
      <c r="P15" s="10"/>
      <c r="Q15" s="10">
        <f t="shared" si="6"/>
        <v>46.37832824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ht="15.75" customHeight="1">
      <c r="A16" s="7" t="s">
        <v>31</v>
      </c>
      <c r="B16" s="8">
        <v>45043.0</v>
      </c>
      <c r="C16" s="8"/>
      <c r="D16" s="10">
        <v>12261.97</v>
      </c>
      <c r="E16" s="10">
        <v>9037.45</v>
      </c>
      <c r="F16" s="10">
        <f t="shared" si="1"/>
        <v>21299.42</v>
      </c>
      <c r="G16" s="11">
        <f t="shared" si="2"/>
        <v>1.601339749</v>
      </c>
      <c r="H16" s="11"/>
      <c r="I16" s="12">
        <v>0.6</v>
      </c>
      <c r="J16" s="11">
        <f t="shared" si="3"/>
        <v>0.9608038493</v>
      </c>
      <c r="K16" s="7">
        <v>13301.0</v>
      </c>
      <c r="L16" s="7"/>
      <c r="M16" s="14">
        <v>1789.0</v>
      </c>
      <c r="N16" s="7">
        <f t="shared" si="4"/>
        <v>11512</v>
      </c>
      <c r="O16" s="13">
        <v>114.0</v>
      </c>
      <c r="P16" s="10"/>
      <c r="Q16" s="10">
        <f t="shared" si="6"/>
        <v>109.5316388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ht="15.75" customHeight="1">
      <c r="A17" s="7" t="s">
        <v>32</v>
      </c>
      <c r="B17" s="8">
        <v>45084.0</v>
      </c>
      <c r="C17" s="8"/>
      <c r="D17" s="10">
        <v>20675.12</v>
      </c>
      <c r="E17" s="10">
        <v>9660.0</v>
      </c>
      <c r="F17" s="10">
        <f t="shared" si="1"/>
        <v>30335.12</v>
      </c>
      <c r="G17" s="11">
        <f t="shared" si="2"/>
        <v>2.334907635</v>
      </c>
      <c r="H17" s="11"/>
      <c r="I17" s="12">
        <v>0.65</v>
      </c>
      <c r="J17" s="11">
        <f t="shared" si="3"/>
        <v>1.517689963</v>
      </c>
      <c r="K17" s="7">
        <v>12992.0</v>
      </c>
      <c r="L17" s="7"/>
      <c r="M17" s="14">
        <v>3418.0</v>
      </c>
      <c r="N17" s="7">
        <f t="shared" si="4"/>
        <v>9574</v>
      </c>
      <c r="O17" s="13">
        <v>9.0</v>
      </c>
      <c r="P17" s="10"/>
      <c r="Q17" s="10">
        <f t="shared" si="6"/>
        <v>13.65920967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ht="15.75" customHeight="1">
      <c r="A18" s="7" t="s">
        <v>33</v>
      </c>
      <c r="B18" s="8">
        <v>45182.0</v>
      </c>
      <c r="C18" s="8"/>
      <c r="D18" s="10">
        <v>7500.0</v>
      </c>
      <c r="E18" s="10">
        <v>10379.0</v>
      </c>
      <c r="F18" s="10">
        <f t="shared" si="1"/>
        <v>17879</v>
      </c>
      <c r="G18" s="11">
        <f t="shared" si="2"/>
        <v>1.596766991</v>
      </c>
      <c r="H18" s="11"/>
      <c r="I18" s="12">
        <v>0.699999999999999</v>
      </c>
      <c r="J18" s="11">
        <f t="shared" si="3"/>
        <v>1.117736894</v>
      </c>
      <c r="K18" s="7">
        <v>11197.0</v>
      </c>
      <c r="L18" s="7"/>
      <c r="M18" s="14">
        <v>1142.0</v>
      </c>
      <c r="N18" s="7">
        <f t="shared" si="4"/>
        <v>10055</v>
      </c>
      <c r="O18" s="13">
        <v>55.0</v>
      </c>
      <c r="P18" s="10"/>
      <c r="Q18" s="10">
        <f t="shared" si="6"/>
        <v>61.47552916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ht="15.75" customHeight="1">
      <c r="A19" s="7" t="s">
        <v>34</v>
      </c>
      <c r="B19" s="8">
        <v>45240.0</v>
      </c>
      <c r="C19" s="8"/>
      <c r="D19" s="10">
        <v>8930.0</v>
      </c>
      <c r="E19" s="10">
        <v>9950.0</v>
      </c>
      <c r="F19" s="10">
        <f t="shared" si="1"/>
        <v>18880</v>
      </c>
      <c r="G19" s="11">
        <f t="shared" si="2"/>
        <v>1.615055603</v>
      </c>
      <c r="H19" s="11"/>
      <c r="I19" s="12">
        <v>0.749999999999999</v>
      </c>
      <c r="J19" s="11">
        <f t="shared" si="3"/>
        <v>1.211291702</v>
      </c>
      <c r="K19" s="7">
        <f>5845*2</f>
        <v>11690</v>
      </c>
      <c r="L19" s="7"/>
      <c r="M19" s="14">
        <v>1561.0</v>
      </c>
      <c r="N19" s="7">
        <f t="shared" si="4"/>
        <v>10129</v>
      </c>
      <c r="O19" s="13">
        <v>61.0</v>
      </c>
      <c r="P19" s="10"/>
      <c r="Q19" s="10">
        <f t="shared" si="6"/>
        <v>73.88879384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ht="15.75" customHeight="1">
      <c r="A20" s="7" t="s">
        <v>35</v>
      </c>
      <c r="B20" s="8">
        <v>45301.0</v>
      </c>
      <c r="C20" s="8">
        <v>45357.0</v>
      </c>
      <c r="D20" s="10">
        <v>8865.0</v>
      </c>
      <c r="E20" s="18">
        <v>10802.0</v>
      </c>
      <c r="F20" s="10">
        <f t="shared" si="1"/>
        <v>19667</v>
      </c>
      <c r="G20" s="11">
        <f t="shared" si="2"/>
        <v>1.547973239</v>
      </c>
      <c r="H20" s="11"/>
      <c r="I20" s="12">
        <v>0.799999999999999</v>
      </c>
      <c r="J20" s="11">
        <f t="shared" si="3"/>
        <v>1.238378591</v>
      </c>
      <c r="K20" s="7">
        <v>12705.0</v>
      </c>
      <c r="L20" s="7"/>
      <c r="M20" s="19">
        <v>1629.0</v>
      </c>
      <c r="N20" s="7">
        <f t="shared" si="4"/>
        <v>11076</v>
      </c>
      <c r="O20" s="20">
        <v>54.0</v>
      </c>
      <c r="P20" s="10"/>
      <c r="Q20" s="10">
        <f t="shared" si="6"/>
        <v>66.87244392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ht="15.75" customHeight="1">
      <c r="A21" s="7" t="s">
        <v>36</v>
      </c>
      <c r="B21" s="8">
        <v>45357.0</v>
      </c>
      <c r="C21" s="8">
        <v>45420.0</v>
      </c>
      <c r="D21" s="10">
        <v>8565.6</v>
      </c>
      <c r="E21" s="10">
        <v>10241.0</v>
      </c>
      <c r="F21" s="10">
        <f t="shared" si="1"/>
        <v>18806.6</v>
      </c>
      <c r="G21" s="11">
        <f t="shared" si="2"/>
        <v>1.510570281</v>
      </c>
      <c r="H21" s="11"/>
      <c r="I21" s="12">
        <v>0.849999999999998</v>
      </c>
      <c r="J21" s="11">
        <f t="shared" si="3"/>
        <v>1.283984739</v>
      </c>
      <c r="K21" s="7">
        <v>12450.0</v>
      </c>
      <c r="L21" s="7"/>
      <c r="M21" s="14">
        <v>1492.0</v>
      </c>
      <c r="N21" s="7">
        <f t="shared" si="4"/>
        <v>10958</v>
      </c>
      <c r="O21" s="13">
        <v>70.0</v>
      </c>
      <c r="P21" s="10"/>
      <c r="Q21" s="10">
        <f t="shared" si="6"/>
        <v>89.87893173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ht="15.75" customHeight="1">
      <c r="A22" s="7" t="s">
        <v>37</v>
      </c>
      <c r="B22" s="8">
        <v>45429.0</v>
      </c>
      <c r="C22" s="8">
        <v>45519.0</v>
      </c>
      <c r="D22" s="10">
        <v>19220.0</v>
      </c>
      <c r="E22" s="21">
        <v>10159.0</v>
      </c>
      <c r="F22" s="10">
        <f t="shared" si="1"/>
        <v>29379</v>
      </c>
      <c r="G22" s="11">
        <f t="shared" si="2"/>
        <v>1.895419355</v>
      </c>
      <c r="H22" s="11"/>
      <c r="I22" s="12">
        <v>0.899999999999998</v>
      </c>
      <c r="J22" s="11">
        <f t="shared" si="3"/>
        <v>1.705877419</v>
      </c>
      <c r="K22" s="7">
        <v>15500.0</v>
      </c>
      <c r="L22" s="7"/>
      <c r="M22" s="22"/>
      <c r="N22" s="7">
        <f t="shared" si="4"/>
        <v>15500</v>
      </c>
      <c r="O22" s="23"/>
      <c r="P22" s="10"/>
      <c r="Q22" s="10">
        <f t="shared" si="6"/>
        <v>26441.1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ht="15.75" customHeight="1">
      <c r="A23" s="7" t="s">
        <v>38</v>
      </c>
      <c r="B23" s="8">
        <v>45479.0</v>
      </c>
      <c r="C23" s="24">
        <v>45539.0</v>
      </c>
      <c r="D23" s="10">
        <v>10430.0</v>
      </c>
      <c r="E23" s="21">
        <v>8690.0</v>
      </c>
      <c r="F23" s="10">
        <f t="shared" si="1"/>
        <v>19120</v>
      </c>
      <c r="G23" s="11">
        <f t="shared" si="2"/>
        <v>1.620613663</v>
      </c>
      <c r="H23" s="11"/>
      <c r="I23" s="12">
        <v>0.949999999999998</v>
      </c>
      <c r="J23" s="11">
        <f t="shared" si="3"/>
        <v>1.53958298</v>
      </c>
      <c r="K23" s="7">
        <v>11798.0</v>
      </c>
      <c r="L23" s="7"/>
      <c r="M23" s="22"/>
      <c r="N23" s="7">
        <f t="shared" si="4"/>
        <v>11798</v>
      </c>
      <c r="O23" s="23"/>
      <c r="P23" s="10"/>
      <c r="Q23" s="10">
        <f t="shared" si="6"/>
        <v>18164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ht="15.75" customHeight="1">
      <c r="A24" s="7" t="s">
        <v>39</v>
      </c>
      <c r="B24" s="8"/>
      <c r="C24" s="8"/>
      <c r="D24" s="10"/>
      <c r="E24" s="10"/>
      <c r="F24" s="10">
        <f t="shared" si="1"/>
        <v>0</v>
      </c>
      <c r="G24" s="11" t="str">
        <f t="shared" si="2"/>
        <v/>
      </c>
      <c r="H24" s="11"/>
      <c r="I24" s="12">
        <v>1.0</v>
      </c>
      <c r="J24" s="11">
        <f t="shared" si="3"/>
        <v>0</v>
      </c>
      <c r="K24" s="7"/>
      <c r="L24" s="7"/>
      <c r="M24" s="14"/>
      <c r="N24" s="7">
        <f t="shared" si="4"/>
        <v>0</v>
      </c>
      <c r="O24" s="13"/>
      <c r="P24" s="10"/>
      <c r="Q24" s="10">
        <f t="shared" si="6"/>
        <v>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ht="15.75" customHeight="1">
      <c r="A25" s="7" t="s">
        <v>40</v>
      </c>
      <c r="B25" s="25">
        <v>44162.0</v>
      </c>
      <c r="C25" s="25"/>
      <c r="D25" s="9">
        <v>13879.6</v>
      </c>
      <c r="E25" s="9">
        <v>9000.0</v>
      </c>
      <c r="F25" s="10">
        <f t="shared" si="1"/>
        <v>22879.6</v>
      </c>
      <c r="G25" s="11">
        <f t="shared" si="2"/>
        <v>1.14398</v>
      </c>
      <c r="H25" s="11"/>
      <c r="I25" s="12">
        <v>0.0</v>
      </c>
      <c r="J25" s="11">
        <f t="shared" si="3"/>
        <v>0</v>
      </c>
      <c r="K25" s="13">
        <v>20000.0</v>
      </c>
      <c r="L25" s="7"/>
      <c r="M25" s="14">
        <v>3218.0</v>
      </c>
      <c r="N25" s="7">
        <f t="shared" si="4"/>
        <v>16782</v>
      </c>
      <c r="O25" s="13">
        <v>1500.0</v>
      </c>
      <c r="P25" s="10">
        <f t="shared" ref="P25:P37" si="7">H25*$N25</f>
        <v>0</v>
      </c>
      <c r="Q25" s="10">
        <f t="shared" si="6"/>
        <v>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ht="15.75" customHeight="1">
      <c r="A26" s="7" t="s">
        <v>41</v>
      </c>
      <c r="B26" s="25">
        <v>44225.0</v>
      </c>
      <c r="C26" s="25"/>
      <c r="D26" s="10">
        <v>13879.6</v>
      </c>
      <c r="E26" s="9">
        <v>9000.0</v>
      </c>
      <c r="F26" s="10">
        <f t="shared" si="1"/>
        <v>22879.6</v>
      </c>
      <c r="G26" s="11">
        <f t="shared" si="2"/>
        <v>1.14398</v>
      </c>
      <c r="H26" s="11"/>
      <c r="I26" s="12">
        <v>0.0</v>
      </c>
      <c r="J26" s="11">
        <f t="shared" si="3"/>
        <v>0</v>
      </c>
      <c r="K26" s="7">
        <v>20000.0</v>
      </c>
      <c r="L26" s="7"/>
      <c r="M26" s="14">
        <v>4540.0</v>
      </c>
      <c r="N26" s="7">
        <f t="shared" si="4"/>
        <v>15460</v>
      </c>
      <c r="O26" s="13">
        <v>1200.0</v>
      </c>
      <c r="P26" s="10">
        <f t="shared" si="7"/>
        <v>0</v>
      </c>
      <c r="Q26" s="10">
        <f t="shared" si="6"/>
        <v>0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ht="15.75" customHeight="1">
      <c r="A27" s="7" t="s">
        <v>42</v>
      </c>
      <c r="B27" s="25">
        <v>44281.0</v>
      </c>
      <c r="C27" s="25"/>
      <c r="D27" s="9">
        <v>15500.0</v>
      </c>
      <c r="E27" s="9">
        <v>10000.0</v>
      </c>
      <c r="F27" s="10">
        <f t="shared" si="1"/>
        <v>25500</v>
      </c>
      <c r="G27" s="11">
        <f t="shared" si="2"/>
        <v>1.02</v>
      </c>
      <c r="H27" s="11"/>
      <c r="I27" s="12">
        <v>0.05</v>
      </c>
      <c r="J27" s="11">
        <f t="shared" si="3"/>
        <v>0.051</v>
      </c>
      <c r="K27" s="13">
        <v>25000.0</v>
      </c>
      <c r="L27" s="7"/>
      <c r="M27" s="14">
        <v>5192.0</v>
      </c>
      <c r="N27" s="7">
        <f t="shared" si="4"/>
        <v>19808</v>
      </c>
      <c r="O27" s="13">
        <v>900.0</v>
      </c>
      <c r="P27" s="10">
        <f t="shared" si="7"/>
        <v>0</v>
      </c>
      <c r="Q27" s="10">
        <f t="shared" si="6"/>
        <v>45.9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ht="15.75" customHeight="1">
      <c r="A28" s="7" t="s">
        <v>43</v>
      </c>
      <c r="B28" s="25">
        <v>44351.0</v>
      </c>
      <c r="C28" s="25"/>
      <c r="D28" s="10">
        <v>19015.0</v>
      </c>
      <c r="E28" s="9">
        <v>9000.0</v>
      </c>
      <c r="F28" s="10">
        <f t="shared" si="1"/>
        <v>28015</v>
      </c>
      <c r="G28" s="11">
        <f t="shared" si="2"/>
        <v>0.9338333333</v>
      </c>
      <c r="H28" s="11"/>
      <c r="I28" s="12">
        <v>0.1</v>
      </c>
      <c r="J28" s="11">
        <f t="shared" si="3"/>
        <v>0.09338333333</v>
      </c>
      <c r="K28" s="17">
        <v>30000.0</v>
      </c>
      <c r="L28" s="17"/>
      <c r="M28" s="14">
        <v>4576.0</v>
      </c>
      <c r="N28" s="7">
        <f t="shared" si="4"/>
        <v>25424</v>
      </c>
      <c r="O28" s="13">
        <v>1200.0</v>
      </c>
      <c r="P28" s="10">
        <f t="shared" si="7"/>
        <v>0</v>
      </c>
      <c r="Q28" s="10">
        <f t="shared" si="6"/>
        <v>112.06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ht="15.75" customHeight="1">
      <c r="A29" s="7" t="s">
        <v>44</v>
      </c>
      <c r="B29" s="25">
        <v>44407.0</v>
      </c>
      <c r="C29" s="25"/>
      <c r="D29" s="10">
        <v>22980.67</v>
      </c>
      <c r="E29" s="9">
        <v>9000.0</v>
      </c>
      <c r="F29" s="10">
        <f t="shared" si="1"/>
        <v>31980.67</v>
      </c>
      <c r="G29" s="11">
        <f t="shared" si="2"/>
        <v>0.9137334286</v>
      </c>
      <c r="H29" s="11"/>
      <c r="I29" s="12">
        <v>0.15</v>
      </c>
      <c r="J29" s="11">
        <f t="shared" si="3"/>
        <v>0.1370600143</v>
      </c>
      <c r="K29" s="26">
        <v>35000.0</v>
      </c>
      <c r="L29" s="26"/>
      <c r="M29" s="14">
        <v>4391.0</v>
      </c>
      <c r="N29" s="7">
        <f t="shared" si="4"/>
        <v>30609</v>
      </c>
      <c r="O29" s="13">
        <v>1500.0</v>
      </c>
      <c r="P29" s="10">
        <f t="shared" si="7"/>
        <v>0</v>
      </c>
      <c r="Q29" s="10">
        <f t="shared" si="6"/>
        <v>205.5900214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ht="15.75" customHeight="1">
      <c r="A30" s="7" t="s">
        <v>45</v>
      </c>
      <c r="B30" s="25">
        <v>44469.0</v>
      </c>
      <c r="C30" s="25"/>
      <c r="D30" s="10">
        <v>23526.12</v>
      </c>
      <c r="E30" s="10">
        <v>9225.0</v>
      </c>
      <c r="F30" s="10">
        <f t="shared" si="1"/>
        <v>32751.12</v>
      </c>
      <c r="G30" s="11">
        <f t="shared" si="2"/>
        <v>0.9357462857</v>
      </c>
      <c r="H30" s="11"/>
      <c r="I30" s="12">
        <v>0.2</v>
      </c>
      <c r="J30" s="11">
        <f t="shared" si="3"/>
        <v>0.1871492571</v>
      </c>
      <c r="K30" s="26">
        <v>35000.0</v>
      </c>
      <c r="L30" s="26"/>
      <c r="M30" s="14">
        <v>3069.0</v>
      </c>
      <c r="N30" s="7">
        <f t="shared" si="4"/>
        <v>31931</v>
      </c>
      <c r="O30" s="13">
        <v>850.0</v>
      </c>
      <c r="P30" s="10">
        <f t="shared" si="7"/>
        <v>0</v>
      </c>
      <c r="Q30" s="10">
        <f t="shared" si="6"/>
        <v>159.0768686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ht="15.75" customHeight="1">
      <c r="A31" s="7" t="s">
        <v>46</v>
      </c>
      <c r="B31" s="25">
        <v>44527.0</v>
      </c>
      <c r="C31" s="25"/>
      <c r="D31" s="10">
        <v>22295.454545454544</v>
      </c>
      <c r="E31" s="10">
        <v>10150.0</v>
      </c>
      <c r="F31" s="10">
        <f t="shared" si="1"/>
        <v>32445.45455</v>
      </c>
      <c r="G31" s="11">
        <f t="shared" si="2"/>
        <v>0.9514796054</v>
      </c>
      <c r="H31" s="11"/>
      <c r="I31" s="12">
        <v>0.250000000000001</v>
      </c>
      <c r="J31" s="11">
        <f t="shared" si="3"/>
        <v>0.2378699014</v>
      </c>
      <c r="K31" s="17">
        <v>34100.0</v>
      </c>
      <c r="L31" s="17"/>
      <c r="M31" s="14">
        <v>3271.0</v>
      </c>
      <c r="N31" s="7">
        <f t="shared" si="4"/>
        <v>30829</v>
      </c>
      <c r="O31" s="13">
        <v>900.0</v>
      </c>
      <c r="P31" s="10">
        <f t="shared" si="7"/>
        <v>0</v>
      </c>
      <c r="Q31" s="10">
        <f t="shared" si="6"/>
        <v>214.0829112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ht="15.75" customHeight="1">
      <c r="A32" s="7" t="s">
        <v>47</v>
      </c>
      <c r="B32" s="25">
        <v>44590.0</v>
      </c>
      <c r="C32" s="25"/>
      <c r="D32" s="10">
        <v>19996.145454545447</v>
      </c>
      <c r="E32" s="10">
        <v>10680.0</v>
      </c>
      <c r="F32" s="10">
        <f t="shared" si="1"/>
        <v>30676.14545</v>
      </c>
      <c r="G32" s="11">
        <f t="shared" si="2"/>
        <v>1.022538182</v>
      </c>
      <c r="H32" s="11"/>
      <c r="I32" s="12">
        <v>0.3</v>
      </c>
      <c r="J32" s="11">
        <f t="shared" si="3"/>
        <v>0.3067614545</v>
      </c>
      <c r="K32" s="17">
        <v>30000.0</v>
      </c>
      <c r="L32" s="17"/>
      <c r="M32" s="14">
        <v>3525.0</v>
      </c>
      <c r="N32" s="7">
        <f t="shared" si="4"/>
        <v>26475</v>
      </c>
      <c r="O32" s="13">
        <v>445.0</v>
      </c>
      <c r="P32" s="10">
        <f t="shared" si="7"/>
        <v>0</v>
      </c>
      <c r="Q32" s="10">
        <f t="shared" si="6"/>
        <v>136.5088473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ht="16.5" customHeight="1">
      <c r="A33" s="7" t="s">
        <v>48</v>
      </c>
      <c r="B33" s="25">
        <v>44657.0</v>
      </c>
      <c r="C33" s="25"/>
      <c r="D33" s="10">
        <v>28234.0</v>
      </c>
      <c r="E33" s="10">
        <v>10655.0</v>
      </c>
      <c r="F33" s="10">
        <f t="shared" si="1"/>
        <v>38889</v>
      </c>
      <c r="G33" s="11">
        <f t="shared" si="2"/>
        <v>1.519101563</v>
      </c>
      <c r="H33" s="11"/>
      <c r="I33" s="12">
        <v>0.35</v>
      </c>
      <c r="J33" s="11">
        <f t="shared" si="3"/>
        <v>0.5316855469</v>
      </c>
      <c r="K33" s="17">
        <v>25600.0</v>
      </c>
      <c r="L33" s="17"/>
      <c r="M33" s="14">
        <v>2722.0</v>
      </c>
      <c r="N33" s="7">
        <f t="shared" si="4"/>
        <v>22878</v>
      </c>
      <c r="O33" s="13">
        <v>600.0</v>
      </c>
      <c r="P33" s="10">
        <f t="shared" si="7"/>
        <v>0</v>
      </c>
      <c r="Q33" s="10">
        <f t="shared" si="6"/>
        <v>319.0113281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ht="15.75" customHeight="1">
      <c r="A34" s="7" t="s">
        <v>49</v>
      </c>
      <c r="B34" s="25">
        <v>44715.0</v>
      </c>
      <c r="C34" s="25"/>
      <c r="D34" s="10">
        <v>25401.981818181815</v>
      </c>
      <c r="E34" s="10">
        <f>10480+2638</f>
        <v>13118</v>
      </c>
      <c r="F34" s="10">
        <f t="shared" si="1"/>
        <v>38519.98182</v>
      </c>
      <c r="G34" s="11">
        <f t="shared" si="2"/>
        <v>1.595691045</v>
      </c>
      <c r="H34" s="11"/>
      <c r="I34" s="12">
        <v>0.4</v>
      </c>
      <c r="J34" s="11">
        <f t="shared" si="3"/>
        <v>0.6382764179</v>
      </c>
      <c r="K34" s="17">
        <v>24140.0</v>
      </c>
      <c r="L34" s="17"/>
      <c r="M34" s="14">
        <v>3765.0</v>
      </c>
      <c r="N34" s="7">
        <f t="shared" si="4"/>
        <v>20375</v>
      </c>
      <c r="O34" s="13">
        <v>750.0</v>
      </c>
      <c r="P34" s="10">
        <f t="shared" si="7"/>
        <v>0</v>
      </c>
      <c r="Q34" s="10">
        <f t="shared" si="6"/>
        <v>478.7073134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ht="15.75" customHeight="1">
      <c r="A35" s="7" t="s">
        <v>50</v>
      </c>
      <c r="B35" s="25">
        <v>44778.0</v>
      </c>
      <c r="C35" s="25"/>
      <c r="D35" s="10">
        <v>24181.08</v>
      </c>
      <c r="E35" s="10">
        <v>10825.0</v>
      </c>
      <c r="F35" s="10">
        <f t="shared" si="1"/>
        <v>35006.08</v>
      </c>
      <c r="G35" s="11">
        <f t="shared" si="2"/>
        <v>1.316018045</v>
      </c>
      <c r="H35" s="11"/>
      <c r="I35" s="12">
        <v>0.45</v>
      </c>
      <c r="J35" s="11">
        <f t="shared" si="3"/>
        <v>0.5922081203</v>
      </c>
      <c r="K35" s="7">
        <v>26600.0</v>
      </c>
      <c r="L35" s="7"/>
      <c r="M35" s="14">
        <v>3432.0</v>
      </c>
      <c r="N35" s="7">
        <f t="shared" si="4"/>
        <v>23168</v>
      </c>
      <c r="O35" s="13">
        <v>500.0</v>
      </c>
      <c r="P35" s="10">
        <f t="shared" si="7"/>
        <v>0</v>
      </c>
      <c r="Q35" s="10">
        <f t="shared" si="6"/>
        <v>296.1040602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ht="15.75" customHeight="1">
      <c r="A36" s="7" t="s">
        <v>51</v>
      </c>
      <c r="B36" s="25">
        <v>44840.0</v>
      </c>
      <c r="C36" s="25"/>
      <c r="D36" s="10">
        <v>24881.78</v>
      </c>
      <c r="E36" s="10">
        <v>12400.0</v>
      </c>
      <c r="F36" s="10">
        <f t="shared" si="1"/>
        <v>37281.78</v>
      </c>
      <c r="G36" s="11">
        <f t="shared" si="2"/>
        <v>1.524069169</v>
      </c>
      <c r="H36" s="11">
        <f t="shared" ref="H36:H37" si="8">6/1.021</f>
        <v>5.876591577</v>
      </c>
      <c r="I36" s="12">
        <v>0.5</v>
      </c>
      <c r="J36" s="11">
        <f t="shared" si="3"/>
        <v>0.7620345843</v>
      </c>
      <c r="K36" s="7">
        <v>24462.0</v>
      </c>
      <c r="L36" s="7"/>
      <c r="M36" s="14">
        <v>3010.0</v>
      </c>
      <c r="N36" s="7">
        <f t="shared" si="4"/>
        <v>21452</v>
      </c>
      <c r="O36" s="13">
        <v>12.0</v>
      </c>
      <c r="P36" s="10">
        <f t="shared" si="7"/>
        <v>126064.6425</v>
      </c>
      <c r="Q36" s="10">
        <f t="shared" si="6"/>
        <v>9.144415011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ht="15.75" customHeight="1">
      <c r="A37" s="7" t="s">
        <v>52</v>
      </c>
      <c r="B37" s="25">
        <v>44902.0</v>
      </c>
      <c r="C37" s="25"/>
      <c r="D37" s="10">
        <v>19246.8</v>
      </c>
      <c r="E37" s="10">
        <f>2665+6000+240+300+180+967+700+400</f>
        <v>11452</v>
      </c>
      <c r="F37" s="10">
        <f t="shared" si="1"/>
        <v>30698.8</v>
      </c>
      <c r="G37" s="11">
        <f t="shared" si="2"/>
        <v>1.334730435</v>
      </c>
      <c r="H37" s="11">
        <f t="shared" si="8"/>
        <v>5.876591577</v>
      </c>
      <c r="I37" s="12">
        <v>0.55</v>
      </c>
      <c r="J37" s="11">
        <f t="shared" si="3"/>
        <v>0.7341017391</v>
      </c>
      <c r="K37" s="7">
        <v>23000.0</v>
      </c>
      <c r="L37" s="7"/>
      <c r="M37" s="14">
        <v>880.0</v>
      </c>
      <c r="N37" s="7">
        <f t="shared" si="4"/>
        <v>22120</v>
      </c>
      <c r="O37" s="13">
        <v>68.0</v>
      </c>
      <c r="P37" s="10">
        <f t="shared" si="7"/>
        <v>129990.2057</v>
      </c>
      <c r="Q37" s="10">
        <f t="shared" si="6"/>
        <v>49.91891826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ht="15.75" customHeight="1">
      <c r="A38" s="7" t="s">
        <v>53</v>
      </c>
      <c r="B38" s="25">
        <v>44960.0</v>
      </c>
      <c r="C38" s="25"/>
      <c r="D38" s="10">
        <v>17577.82</v>
      </c>
      <c r="E38" s="10">
        <v>16433.58</v>
      </c>
      <c r="F38" s="10">
        <f t="shared" si="1"/>
        <v>34011.4</v>
      </c>
      <c r="G38" s="11">
        <f t="shared" si="2"/>
        <v>1.561158542</v>
      </c>
      <c r="H38" s="11"/>
      <c r="I38" s="12">
        <v>0.6</v>
      </c>
      <c r="J38" s="11">
        <f t="shared" si="3"/>
        <v>0.9366951253</v>
      </c>
      <c r="K38" s="7">
        <v>21786.0</v>
      </c>
      <c r="L38" s="7"/>
      <c r="M38" s="14">
        <v>3327.0</v>
      </c>
      <c r="N38" s="7">
        <f t="shared" si="4"/>
        <v>18459</v>
      </c>
      <c r="O38" s="13">
        <v>48.0</v>
      </c>
      <c r="P38" s="10"/>
      <c r="Q38" s="10">
        <f t="shared" si="6"/>
        <v>44.96136601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ht="15.75" customHeight="1">
      <c r="A39" s="7" t="s">
        <v>54</v>
      </c>
      <c r="B39" s="25">
        <v>45021.0</v>
      </c>
      <c r="C39" s="25"/>
      <c r="D39" s="10">
        <v>21854.94</v>
      </c>
      <c r="E39" s="10">
        <v>15258.12</v>
      </c>
      <c r="F39" s="10">
        <f t="shared" si="1"/>
        <v>37113.06</v>
      </c>
      <c r="G39" s="11">
        <f t="shared" si="2"/>
        <v>1.759413103</v>
      </c>
      <c r="H39" s="11"/>
      <c r="I39" s="12">
        <v>0.65</v>
      </c>
      <c r="J39" s="11">
        <f t="shared" si="3"/>
        <v>1.143618517</v>
      </c>
      <c r="K39" s="7">
        <v>21094.0</v>
      </c>
      <c r="L39" s="7"/>
      <c r="M39" s="14">
        <v>2764.0</v>
      </c>
      <c r="N39" s="7">
        <f t="shared" si="4"/>
        <v>18330</v>
      </c>
      <c r="O39" s="13">
        <v>8.0</v>
      </c>
      <c r="P39" s="10"/>
      <c r="Q39" s="10">
        <f t="shared" si="6"/>
        <v>9.148948137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ht="15.75" customHeight="1">
      <c r="A40" s="7" t="s">
        <v>55</v>
      </c>
      <c r="B40" s="25">
        <v>45080.0</v>
      </c>
      <c r="C40" s="25"/>
      <c r="D40" s="10">
        <v>19077.54</v>
      </c>
      <c r="E40" s="10">
        <v>11512.79</v>
      </c>
      <c r="F40" s="10">
        <f t="shared" si="1"/>
        <v>30590.33</v>
      </c>
      <c r="G40" s="11">
        <f t="shared" si="2"/>
        <v>1.40432126</v>
      </c>
      <c r="H40" s="11"/>
      <c r="I40" s="12">
        <v>0.699999999999999</v>
      </c>
      <c r="J40" s="11">
        <f t="shared" si="3"/>
        <v>0.9830248818</v>
      </c>
      <c r="K40" s="7">
        <v>21783.0</v>
      </c>
      <c r="L40" s="7"/>
      <c r="M40" s="14">
        <v>2870.0</v>
      </c>
      <c r="N40" s="7">
        <f t="shared" si="4"/>
        <v>18913</v>
      </c>
      <c r="O40" s="13">
        <v>37.0</v>
      </c>
      <c r="P40" s="10"/>
      <c r="Q40" s="10">
        <f t="shared" si="6"/>
        <v>36.37192063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ht="15.75" customHeight="1">
      <c r="A41" s="7" t="s">
        <v>56</v>
      </c>
      <c r="B41" s="25">
        <v>45141.0</v>
      </c>
      <c r="C41" s="25"/>
      <c r="D41" s="10">
        <v>11620.0</v>
      </c>
      <c r="E41" s="18">
        <v>10445.0</v>
      </c>
      <c r="F41" s="10">
        <f t="shared" si="1"/>
        <v>22065</v>
      </c>
      <c r="G41" s="11">
        <f t="shared" si="2"/>
        <v>1.158146126</v>
      </c>
      <c r="H41" s="11"/>
      <c r="I41" s="12">
        <v>0.749999999999999</v>
      </c>
      <c r="J41" s="11">
        <f t="shared" si="3"/>
        <v>0.8686095948</v>
      </c>
      <c r="K41" s="7">
        <v>19052.0</v>
      </c>
      <c r="L41" s="7"/>
      <c r="M41" s="14">
        <v>1684.0</v>
      </c>
      <c r="N41" s="7">
        <f t="shared" si="4"/>
        <v>17368</v>
      </c>
      <c r="O41" s="13">
        <v>78.0</v>
      </c>
      <c r="P41" s="10"/>
      <c r="Q41" s="10">
        <f t="shared" si="6"/>
        <v>67.75154839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ht="15.75" customHeight="1">
      <c r="A42" s="7" t="s">
        <v>57</v>
      </c>
      <c r="B42" s="25">
        <v>45199.0</v>
      </c>
      <c r="C42" s="25"/>
      <c r="D42" s="10">
        <v>10810.0</v>
      </c>
      <c r="E42" s="10">
        <v>11864.0</v>
      </c>
      <c r="F42" s="10">
        <f t="shared" si="1"/>
        <v>22674</v>
      </c>
      <c r="G42" s="11">
        <f t="shared" si="2"/>
        <v>1.520622359</v>
      </c>
      <c r="H42" s="11"/>
      <c r="I42" s="12">
        <v>0.799999999999999</v>
      </c>
      <c r="J42" s="11">
        <f t="shared" si="3"/>
        <v>1.216497887</v>
      </c>
      <c r="K42" s="7">
        <v>14911.0</v>
      </c>
      <c r="L42" s="7"/>
      <c r="M42" s="14">
        <v>1335.0</v>
      </c>
      <c r="N42" s="7">
        <f t="shared" si="4"/>
        <v>13576</v>
      </c>
      <c r="O42" s="13">
        <v>65.0</v>
      </c>
      <c r="P42" s="10"/>
      <c r="Q42" s="10">
        <f t="shared" si="6"/>
        <v>79.07236269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ht="15.75" customHeight="1">
      <c r="A43" s="7" t="s">
        <v>58</v>
      </c>
      <c r="B43" s="25">
        <v>45267.0</v>
      </c>
      <c r="C43" s="25">
        <v>45330.0</v>
      </c>
      <c r="D43" s="10">
        <v>12665.0</v>
      </c>
      <c r="E43" s="10">
        <v>12950.0</v>
      </c>
      <c r="F43" s="10">
        <f t="shared" si="1"/>
        <v>25615</v>
      </c>
      <c r="G43" s="11">
        <f t="shared" si="2"/>
        <v>1.680663998</v>
      </c>
      <c r="H43" s="11"/>
      <c r="I43" s="12">
        <v>0.849999999999998</v>
      </c>
      <c r="J43" s="11">
        <f t="shared" si="3"/>
        <v>1.428564399</v>
      </c>
      <c r="K43" s="7">
        <v>15241.0</v>
      </c>
      <c r="L43" s="7"/>
      <c r="M43" s="19">
        <v>2288.0</v>
      </c>
      <c r="N43" s="7">
        <f t="shared" si="4"/>
        <v>12953</v>
      </c>
      <c r="O43" s="13">
        <v>66.0</v>
      </c>
      <c r="P43" s="10"/>
      <c r="Q43" s="10">
        <f t="shared" si="6"/>
        <v>94.28525031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ht="15.75" customHeight="1">
      <c r="A44" s="7" t="s">
        <v>59</v>
      </c>
      <c r="B44" s="25">
        <v>45331.0</v>
      </c>
      <c r="C44" s="25">
        <v>45392.0</v>
      </c>
      <c r="D44" s="18">
        <v>12119.74</v>
      </c>
      <c r="E44" s="18">
        <v>12689.0</v>
      </c>
      <c r="F44" s="10">
        <f t="shared" si="1"/>
        <v>24808.74</v>
      </c>
      <c r="G44" s="11">
        <f t="shared" si="2"/>
        <v>1.490193417</v>
      </c>
      <c r="H44" s="11"/>
      <c r="I44" s="12">
        <v>0.899999999999998</v>
      </c>
      <c r="J44" s="11">
        <f t="shared" si="3"/>
        <v>1.341174075</v>
      </c>
      <c r="K44" s="27">
        <v>16648.0</v>
      </c>
      <c r="L44" s="7"/>
      <c r="M44" s="14">
        <v>2354.0</v>
      </c>
      <c r="N44" s="7">
        <f t="shared" si="4"/>
        <v>14294</v>
      </c>
      <c r="O44" s="13">
        <v>27.0</v>
      </c>
      <c r="P44" s="10"/>
      <c r="Q44" s="10">
        <f t="shared" si="6"/>
        <v>36.21170002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ht="15.75" customHeight="1">
      <c r="A45" s="7" t="s">
        <v>60</v>
      </c>
      <c r="B45" s="25">
        <v>45392.0</v>
      </c>
      <c r="C45" s="25">
        <v>45455.0</v>
      </c>
      <c r="D45" s="18">
        <v>12595.2</v>
      </c>
      <c r="E45" s="18">
        <v>13453.0</v>
      </c>
      <c r="F45" s="10">
        <f t="shared" si="1"/>
        <v>26048.2</v>
      </c>
      <c r="G45" s="11">
        <f t="shared" si="2"/>
        <v>1.695846354</v>
      </c>
      <c r="H45" s="11"/>
      <c r="I45" s="12">
        <v>0.949999999999998</v>
      </c>
      <c r="J45" s="11">
        <f t="shared" si="3"/>
        <v>1.611054036</v>
      </c>
      <c r="K45" s="27">
        <v>15360.0</v>
      </c>
      <c r="L45" s="7"/>
      <c r="M45" s="14">
        <v>2823.0</v>
      </c>
      <c r="N45" s="7">
        <f t="shared" si="4"/>
        <v>12537</v>
      </c>
      <c r="O45" s="13">
        <v>60.0</v>
      </c>
      <c r="P45" s="10"/>
      <c r="Q45" s="10">
        <f t="shared" si="6"/>
        <v>96.66324219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ht="15.75" customHeight="1">
      <c r="A46" s="7" t="s">
        <v>61</v>
      </c>
      <c r="B46" s="25">
        <v>45458.0</v>
      </c>
      <c r="C46" s="28">
        <v>45518.0</v>
      </c>
      <c r="D46" s="18">
        <v>11812.64</v>
      </c>
      <c r="E46" s="21"/>
      <c r="F46" s="10">
        <f t="shared" si="1"/>
        <v>11812.64</v>
      </c>
      <c r="G46" s="11">
        <f t="shared" si="2"/>
        <v>0.742</v>
      </c>
      <c r="H46" s="11"/>
      <c r="I46" s="12">
        <v>1.0</v>
      </c>
      <c r="J46" s="11">
        <f t="shared" si="3"/>
        <v>0.742</v>
      </c>
      <c r="K46" s="27">
        <v>15920.0</v>
      </c>
      <c r="L46" s="7"/>
      <c r="M46" s="22"/>
      <c r="N46" s="7">
        <f t="shared" si="4"/>
        <v>15920</v>
      </c>
      <c r="O46" s="23"/>
      <c r="P46" s="10"/>
      <c r="Q46" s="10">
        <f t="shared" si="6"/>
        <v>11812.64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ht="15.75" customHeight="1">
      <c r="A47" s="7" t="s">
        <v>62</v>
      </c>
      <c r="B47" s="25"/>
      <c r="C47" s="25"/>
      <c r="D47" s="18"/>
      <c r="E47" s="18"/>
      <c r="F47" s="10">
        <f t="shared" si="1"/>
        <v>0</v>
      </c>
      <c r="G47" s="11" t="str">
        <f t="shared" si="2"/>
        <v/>
      </c>
      <c r="H47" s="11"/>
      <c r="I47" s="12"/>
      <c r="J47" s="11">
        <f t="shared" si="3"/>
        <v>0</v>
      </c>
      <c r="K47" s="27"/>
      <c r="L47" s="7"/>
      <c r="M47" s="14"/>
      <c r="N47" s="7">
        <f t="shared" si="4"/>
        <v>0</v>
      </c>
      <c r="O47" s="13"/>
      <c r="P47" s="10"/>
      <c r="Q47" s="10">
        <f t="shared" si="6"/>
        <v>0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ht="15.75" customHeight="1">
      <c r="A48" s="7" t="s">
        <v>63</v>
      </c>
      <c r="B48" s="25"/>
      <c r="C48" s="25"/>
      <c r="D48" s="10"/>
      <c r="E48" s="10"/>
      <c r="F48" s="10"/>
      <c r="G48" s="11"/>
      <c r="H48" s="11"/>
      <c r="I48" s="12"/>
      <c r="J48" s="7"/>
      <c r="K48" s="7"/>
      <c r="L48" s="7"/>
      <c r="M48" s="14"/>
      <c r="N48" s="7"/>
      <c r="O48" s="13"/>
      <c r="P48" s="10"/>
      <c r="Q48" s="10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ht="15.75" customHeight="1">
      <c r="A49" s="7" t="s">
        <v>64</v>
      </c>
      <c r="B49" s="25"/>
      <c r="C49" s="25"/>
      <c r="D49" s="10"/>
      <c r="E49" s="10"/>
      <c r="F49" s="10"/>
      <c r="G49" s="11"/>
      <c r="H49" s="11"/>
      <c r="I49" s="12"/>
      <c r="J49" s="7"/>
      <c r="K49" s="7"/>
      <c r="L49" s="7"/>
      <c r="M49" s="14"/>
      <c r="N49" s="7"/>
      <c r="O49" s="13"/>
      <c r="P49" s="10"/>
      <c r="Q49" s="10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ht="15.75" customHeight="1">
      <c r="A50" s="7" t="s">
        <v>65</v>
      </c>
      <c r="B50" s="25"/>
      <c r="C50" s="25"/>
      <c r="D50" s="10"/>
      <c r="E50" s="10"/>
      <c r="F50" s="10"/>
      <c r="G50" s="11"/>
      <c r="H50" s="11"/>
      <c r="I50" s="12"/>
      <c r="J50" s="7"/>
      <c r="K50" s="7"/>
      <c r="L50" s="7"/>
      <c r="M50" s="14"/>
      <c r="N50" s="7"/>
      <c r="O50" s="13"/>
      <c r="P50" s="10"/>
      <c r="Q50" s="10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ht="15.75" customHeight="1">
      <c r="A51" s="7" t="s">
        <v>66</v>
      </c>
      <c r="B51" s="25">
        <v>44887.0</v>
      </c>
      <c r="C51" s="25"/>
      <c r="D51" s="10">
        <v>13353.99</v>
      </c>
      <c r="E51" s="10">
        <f>6500+180+300+1275+1400+1400+140+360</f>
        <v>11555</v>
      </c>
      <c r="F51" s="10">
        <f t="shared" ref="F51:F64" si="9">D51+E51</f>
        <v>24908.99</v>
      </c>
      <c r="G51" s="11">
        <f t="shared" ref="G51:G64" si="10">iferror(F51/K51,)</f>
        <v>1.497654521</v>
      </c>
      <c r="H51" s="11">
        <f>6/1.021</f>
        <v>5.876591577</v>
      </c>
      <c r="I51" s="12">
        <v>0.7</v>
      </c>
      <c r="J51" s="11">
        <f t="shared" ref="J51:J64" si="11">G51*I51</f>
        <v>1.048358165</v>
      </c>
      <c r="K51" s="7">
        <v>16632.0</v>
      </c>
      <c r="L51" s="7"/>
      <c r="M51" s="14">
        <v>2816.0</v>
      </c>
      <c r="N51" s="7">
        <f t="shared" ref="N51:N64" si="12">K51-M51</f>
        <v>13816</v>
      </c>
      <c r="O51" s="13">
        <v>59.0</v>
      </c>
      <c r="P51" s="10">
        <f>H51*$N51</f>
        <v>81190.98923</v>
      </c>
      <c r="Q51" s="10">
        <f t="shared" ref="Q51:Q64" si="13">if(not(isblank($O51)),J51*$O51,J51*$N51)</f>
        <v>61.85313173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ht="15.75" customHeight="1">
      <c r="A52" s="7" t="s">
        <v>67</v>
      </c>
      <c r="B52" s="25">
        <v>44968.0</v>
      </c>
      <c r="C52" s="25"/>
      <c r="D52" s="10">
        <v>13796.86</v>
      </c>
      <c r="E52" s="10">
        <v>8193.09</v>
      </c>
      <c r="F52" s="10">
        <f t="shared" si="9"/>
        <v>21989.95</v>
      </c>
      <c r="G52" s="11">
        <f t="shared" si="10"/>
        <v>1.378766694</v>
      </c>
      <c r="H52" s="11"/>
      <c r="I52" s="12">
        <v>0.75</v>
      </c>
      <c r="J52" s="11">
        <f t="shared" si="11"/>
        <v>1.03407502</v>
      </c>
      <c r="K52" s="7">
        <v>15949.0</v>
      </c>
      <c r="L52" s="7"/>
      <c r="M52" s="14">
        <v>2229.0</v>
      </c>
      <c r="N52" s="7">
        <f t="shared" si="12"/>
        <v>13720</v>
      </c>
      <c r="O52" s="13">
        <v>2.0</v>
      </c>
      <c r="P52" s="10"/>
      <c r="Q52" s="10">
        <f t="shared" si="13"/>
        <v>2.068150041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ht="15.75" customHeight="1">
      <c r="A53" s="7" t="s">
        <v>68</v>
      </c>
      <c r="B53" s="25">
        <v>45072.0</v>
      </c>
      <c r="C53" s="25"/>
      <c r="D53" s="10">
        <v>16027.28</v>
      </c>
      <c r="E53" s="18">
        <v>19552.17</v>
      </c>
      <c r="F53" s="10">
        <f t="shared" si="9"/>
        <v>35579.45</v>
      </c>
      <c r="G53" s="11">
        <f t="shared" si="10"/>
        <v>2.287479105</v>
      </c>
      <c r="H53" s="11"/>
      <c r="I53" s="12">
        <v>0.8</v>
      </c>
      <c r="J53" s="11">
        <f t="shared" si="11"/>
        <v>1.829983284</v>
      </c>
      <c r="K53" s="7">
        <v>15554.0</v>
      </c>
      <c r="L53" s="7"/>
      <c r="M53" s="14">
        <v>2283.0</v>
      </c>
      <c r="N53" s="7">
        <f t="shared" si="12"/>
        <v>13271</v>
      </c>
      <c r="O53" s="13">
        <v>3.0</v>
      </c>
      <c r="P53" s="10"/>
      <c r="Q53" s="10">
        <f t="shared" si="13"/>
        <v>5.489949852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ht="15.75" customHeight="1">
      <c r="A54" s="7" t="s">
        <v>69</v>
      </c>
      <c r="B54" s="25">
        <v>45182.0</v>
      </c>
      <c r="C54" s="25"/>
      <c r="D54" s="10">
        <v>11438.0</v>
      </c>
      <c r="E54" s="10">
        <v>10246.5</v>
      </c>
      <c r="F54" s="10">
        <f t="shared" si="9"/>
        <v>21684.5</v>
      </c>
      <c r="G54" s="11">
        <f t="shared" si="10"/>
        <v>1.394142986</v>
      </c>
      <c r="H54" s="11"/>
      <c r="I54" s="12">
        <v>0.85</v>
      </c>
      <c r="J54" s="11">
        <f t="shared" si="11"/>
        <v>1.185021538</v>
      </c>
      <c r="K54" s="7">
        <v>15554.0</v>
      </c>
      <c r="L54" s="7"/>
      <c r="M54" s="14">
        <v>1154.0</v>
      </c>
      <c r="N54" s="7">
        <f t="shared" si="12"/>
        <v>14400</v>
      </c>
      <c r="O54" s="13">
        <v>58.0</v>
      </c>
      <c r="P54" s="10"/>
      <c r="Q54" s="10">
        <f t="shared" si="13"/>
        <v>68.7312492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ht="15.75" customHeight="1">
      <c r="A55" s="7" t="s">
        <v>70</v>
      </c>
      <c r="B55" s="25">
        <v>45232.0</v>
      </c>
      <c r="C55" s="25">
        <v>45343.0</v>
      </c>
      <c r="D55" s="10">
        <v>6690.0</v>
      </c>
      <c r="E55" s="10">
        <v>12870.000000000002</v>
      </c>
      <c r="F55" s="10">
        <f t="shared" si="9"/>
        <v>19560</v>
      </c>
      <c r="G55" s="11">
        <f t="shared" si="10"/>
        <v>2.129559064</v>
      </c>
      <c r="H55" s="11"/>
      <c r="I55" s="12">
        <v>0.899999999999998</v>
      </c>
      <c r="J55" s="11">
        <f t="shared" si="11"/>
        <v>1.916603157</v>
      </c>
      <c r="K55" s="7">
        <v>9185.0</v>
      </c>
      <c r="L55" s="7"/>
      <c r="M55" s="14">
        <v>846.0</v>
      </c>
      <c r="N55" s="7">
        <f t="shared" si="12"/>
        <v>8339</v>
      </c>
      <c r="O55" s="13">
        <v>31.0</v>
      </c>
      <c r="P55" s="10"/>
      <c r="Q55" s="10">
        <f t="shared" si="13"/>
        <v>59.41469788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ht="15.75" customHeight="1">
      <c r="A56" s="7" t="s">
        <v>71</v>
      </c>
      <c r="B56" s="25">
        <v>45344.0</v>
      </c>
      <c r="C56" s="25">
        <v>45435.0</v>
      </c>
      <c r="D56" s="10">
        <v>7485.0</v>
      </c>
      <c r="E56" s="18">
        <v>13407.0</v>
      </c>
      <c r="F56" s="10">
        <f t="shared" si="9"/>
        <v>20892</v>
      </c>
      <c r="G56" s="11">
        <f t="shared" si="10"/>
        <v>2.310550763</v>
      </c>
      <c r="H56" s="11"/>
      <c r="I56" s="12">
        <v>0.949999999999998</v>
      </c>
      <c r="J56" s="11">
        <f t="shared" si="11"/>
        <v>2.195023225</v>
      </c>
      <c r="K56" s="7">
        <v>9042.0</v>
      </c>
      <c r="L56" s="7"/>
      <c r="M56" s="14">
        <v>1011.0</v>
      </c>
      <c r="N56" s="7">
        <f t="shared" si="12"/>
        <v>8031</v>
      </c>
      <c r="O56" s="13">
        <v>4.0</v>
      </c>
      <c r="P56" s="10"/>
      <c r="Q56" s="10">
        <f t="shared" si="13"/>
        <v>8.7800929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ht="15.75" customHeight="1">
      <c r="A57" s="7" t="s">
        <v>72</v>
      </c>
      <c r="B57" s="25">
        <v>45435.0</v>
      </c>
      <c r="C57" s="28">
        <v>45525.0</v>
      </c>
      <c r="D57" s="10">
        <v>7455.69</v>
      </c>
      <c r="E57" s="21"/>
      <c r="F57" s="10">
        <f t="shared" si="9"/>
        <v>7455.69</v>
      </c>
      <c r="G57" s="11">
        <f t="shared" si="10"/>
        <v>0.99</v>
      </c>
      <c r="H57" s="11"/>
      <c r="I57" s="12">
        <v>1.0</v>
      </c>
      <c r="J57" s="11">
        <f t="shared" si="11"/>
        <v>0.99</v>
      </c>
      <c r="K57" s="7">
        <v>7531.0</v>
      </c>
      <c r="L57" s="7"/>
      <c r="M57" s="22"/>
      <c r="N57" s="7">
        <f t="shared" si="12"/>
        <v>7531</v>
      </c>
      <c r="O57" s="23"/>
      <c r="P57" s="10"/>
      <c r="Q57" s="10">
        <f t="shared" si="13"/>
        <v>7455.69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ht="15.75" customHeight="1">
      <c r="A58" s="7" t="s">
        <v>73</v>
      </c>
      <c r="B58" s="25"/>
      <c r="C58" s="25"/>
      <c r="D58" s="10"/>
      <c r="E58" s="18"/>
      <c r="F58" s="10">
        <f t="shared" si="9"/>
        <v>0</v>
      </c>
      <c r="G58" s="11" t="str">
        <f t="shared" si="10"/>
        <v/>
      </c>
      <c r="H58" s="11"/>
      <c r="I58" s="12"/>
      <c r="J58" s="11">
        <f t="shared" si="11"/>
        <v>0</v>
      </c>
      <c r="K58" s="7"/>
      <c r="L58" s="7"/>
      <c r="M58" s="14"/>
      <c r="N58" s="7">
        <f t="shared" si="12"/>
        <v>0</v>
      </c>
      <c r="O58" s="13"/>
      <c r="P58" s="10"/>
      <c r="Q58" s="10">
        <f t="shared" si="13"/>
        <v>0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ht="15.75" customHeight="1">
      <c r="A59" s="7" t="s">
        <v>74</v>
      </c>
      <c r="B59" s="25">
        <v>44989.0</v>
      </c>
      <c r="C59" s="25"/>
      <c r="D59" s="10">
        <v>26992.62</v>
      </c>
      <c r="E59" s="10">
        <v>11868.51</v>
      </c>
      <c r="F59" s="10">
        <f t="shared" si="9"/>
        <v>38861.13</v>
      </c>
      <c r="G59" s="11">
        <f t="shared" si="10"/>
        <v>1.157235639</v>
      </c>
      <c r="H59" s="11"/>
      <c r="I59" s="12">
        <v>0.75</v>
      </c>
      <c r="J59" s="11">
        <f t="shared" si="11"/>
        <v>0.8679267294</v>
      </c>
      <c r="K59" s="7">
        <v>33581.0</v>
      </c>
      <c r="L59" s="7"/>
      <c r="M59" s="14">
        <v>8977.0</v>
      </c>
      <c r="N59" s="7">
        <f t="shared" si="12"/>
        <v>24604</v>
      </c>
      <c r="O59" s="13">
        <v>35.0</v>
      </c>
      <c r="P59" s="10"/>
      <c r="Q59" s="10">
        <f t="shared" si="13"/>
        <v>30.37743553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ht="15.75" customHeight="1">
      <c r="A60" s="7" t="s">
        <v>75</v>
      </c>
      <c r="B60" s="25">
        <v>45093.0</v>
      </c>
      <c r="C60" s="25"/>
      <c r="D60" s="10">
        <v>24875.13</v>
      </c>
      <c r="E60" s="10">
        <v>15060.28</v>
      </c>
      <c r="F60" s="10">
        <f t="shared" si="9"/>
        <v>39935.41</v>
      </c>
      <c r="G60" s="11">
        <f t="shared" si="10"/>
        <v>1.12058505</v>
      </c>
      <c r="H60" s="11"/>
      <c r="I60" s="12">
        <v>0.8</v>
      </c>
      <c r="J60" s="11">
        <f t="shared" si="11"/>
        <v>0.8964680397</v>
      </c>
      <c r="K60" s="7">
        <v>35638.0</v>
      </c>
      <c r="L60" s="7"/>
      <c r="M60" s="14">
        <v>6956.0</v>
      </c>
      <c r="N60" s="7">
        <f t="shared" si="12"/>
        <v>28682</v>
      </c>
      <c r="O60" s="13">
        <v>5.0</v>
      </c>
      <c r="P60" s="10"/>
      <c r="Q60" s="10">
        <f t="shared" si="13"/>
        <v>4.482340199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ht="15.75" customHeight="1">
      <c r="A61" s="7" t="s">
        <v>76</v>
      </c>
      <c r="B61" s="25">
        <v>45189.0</v>
      </c>
      <c r="C61" s="25"/>
      <c r="D61" s="10">
        <v>14000.0</v>
      </c>
      <c r="E61" s="10">
        <v>14782.0</v>
      </c>
      <c r="F61" s="10">
        <f t="shared" si="9"/>
        <v>28782</v>
      </c>
      <c r="G61" s="11">
        <f t="shared" si="10"/>
        <v>0.9680153365</v>
      </c>
      <c r="H61" s="11"/>
      <c r="I61" s="12">
        <v>0.85</v>
      </c>
      <c r="J61" s="11">
        <f t="shared" si="11"/>
        <v>0.822813036</v>
      </c>
      <c r="K61" s="7">
        <v>29733.0</v>
      </c>
      <c r="L61" s="7"/>
      <c r="M61" s="14">
        <v>5056.0</v>
      </c>
      <c r="N61" s="7">
        <f t="shared" si="12"/>
        <v>24677</v>
      </c>
      <c r="O61" s="13">
        <v>20.0</v>
      </c>
      <c r="P61" s="10"/>
      <c r="Q61" s="10">
        <f t="shared" si="13"/>
        <v>16.45626072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ht="15.75" customHeight="1">
      <c r="A62" s="7" t="s">
        <v>77</v>
      </c>
      <c r="B62" s="25">
        <v>45280.0</v>
      </c>
      <c r="C62" s="25">
        <v>45365.0</v>
      </c>
      <c r="D62" s="18">
        <v>15541.0</v>
      </c>
      <c r="E62" s="18">
        <v>13223.0</v>
      </c>
      <c r="F62" s="10">
        <f t="shared" si="9"/>
        <v>28764</v>
      </c>
      <c r="G62" s="11">
        <f t="shared" si="10"/>
        <v>0.9976069088</v>
      </c>
      <c r="H62" s="11"/>
      <c r="I62" s="12">
        <v>0.899999999999998</v>
      </c>
      <c r="J62" s="11">
        <f t="shared" si="11"/>
        <v>0.8978462179</v>
      </c>
      <c r="K62" s="7">
        <v>28833.0</v>
      </c>
      <c r="L62" s="7"/>
      <c r="M62" s="14">
        <v>3716.0</v>
      </c>
      <c r="N62" s="7">
        <f t="shared" si="12"/>
        <v>25117</v>
      </c>
      <c r="O62" s="13">
        <v>8.0</v>
      </c>
      <c r="P62" s="10"/>
      <c r="Q62" s="10">
        <f t="shared" si="13"/>
        <v>7.182769743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ht="15.75" customHeight="1">
      <c r="A63" s="7" t="s">
        <v>78</v>
      </c>
      <c r="B63" s="25">
        <v>45365.0</v>
      </c>
      <c r="C63" s="25">
        <v>45458.0</v>
      </c>
      <c r="D63" s="18">
        <v>15229.0</v>
      </c>
      <c r="E63" s="18">
        <v>13255.0</v>
      </c>
      <c r="F63" s="10">
        <f t="shared" si="9"/>
        <v>28484</v>
      </c>
      <c r="G63" s="11">
        <f t="shared" si="10"/>
        <v>1.017467405</v>
      </c>
      <c r="H63" s="11"/>
      <c r="I63" s="12">
        <v>0.949999999999998</v>
      </c>
      <c r="J63" s="11">
        <f t="shared" si="11"/>
        <v>0.9665940346</v>
      </c>
      <c r="K63" s="7">
        <v>27995.0</v>
      </c>
      <c r="L63" s="7"/>
      <c r="M63" s="14">
        <v>6952.0</v>
      </c>
      <c r="N63" s="7">
        <f t="shared" si="12"/>
        <v>21043</v>
      </c>
      <c r="O63" s="13">
        <v>4.0</v>
      </c>
      <c r="P63" s="10"/>
      <c r="Q63" s="10">
        <f t="shared" si="13"/>
        <v>3.866376139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ht="15.75" customHeight="1">
      <c r="A64" s="7" t="s">
        <v>79</v>
      </c>
      <c r="B64" s="25">
        <v>45463.0</v>
      </c>
      <c r="C64" s="28">
        <v>45553.0</v>
      </c>
      <c r="D64" s="18">
        <v>14950.0</v>
      </c>
      <c r="E64" s="21"/>
      <c r="F64" s="10">
        <f t="shared" si="9"/>
        <v>14950</v>
      </c>
      <c r="G64" s="11">
        <f t="shared" si="10"/>
        <v>0.5591502412</v>
      </c>
      <c r="H64" s="11"/>
      <c r="I64" s="12">
        <v>1.0</v>
      </c>
      <c r="J64" s="11">
        <f t="shared" si="11"/>
        <v>0.5591502412</v>
      </c>
      <c r="K64" s="7">
        <v>26737.0</v>
      </c>
      <c r="L64" s="7"/>
      <c r="M64" s="22"/>
      <c r="N64" s="7">
        <f t="shared" si="12"/>
        <v>26737</v>
      </c>
      <c r="O64" s="23"/>
      <c r="P64" s="10"/>
      <c r="Q64" s="10">
        <f t="shared" si="13"/>
        <v>14950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ht="15.75" customHeight="1">
      <c r="A65" s="7" t="s">
        <v>80</v>
      </c>
      <c r="B65" s="25"/>
      <c r="C65" s="25"/>
      <c r="D65" s="10"/>
      <c r="E65" s="10"/>
      <c r="F65" s="10"/>
      <c r="G65" s="11"/>
      <c r="H65" s="11"/>
      <c r="I65" s="12"/>
      <c r="J65" s="7"/>
      <c r="K65" s="7"/>
      <c r="L65" s="7"/>
      <c r="M65" s="14"/>
      <c r="N65" s="7"/>
      <c r="O65" s="13"/>
      <c r="P65" s="10"/>
      <c r="Q65" s="10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ht="15.75" customHeight="1">
      <c r="A66" s="7" t="s">
        <v>81</v>
      </c>
      <c r="B66" s="25"/>
      <c r="C66" s="25"/>
      <c r="D66" s="10"/>
      <c r="E66" s="10"/>
      <c r="F66" s="10"/>
      <c r="G66" s="11"/>
      <c r="H66" s="11"/>
      <c r="I66" s="12"/>
      <c r="J66" s="7"/>
      <c r="K66" s="7"/>
      <c r="L66" s="7"/>
      <c r="M66" s="14"/>
      <c r="N66" s="7"/>
      <c r="O66" s="13"/>
      <c r="P66" s="10"/>
      <c r="Q66" s="10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ht="15.75" customHeight="1">
      <c r="A67" s="7" t="s">
        <v>82</v>
      </c>
      <c r="B67" s="25"/>
      <c r="C67" s="25"/>
      <c r="D67" s="10"/>
      <c r="E67" s="10"/>
      <c r="F67" s="10"/>
      <c r="G67" s="11"/>
      <c r="H67" s="11"/>
      <c r="I67" s="12"/>
      <c r="J67" s="7"/>
      <c r="K67" s="7"/>
      <c r="L67" s="7"/>
      <c r="M67" s="14"/>
      <c r="N67" s="7"/>
      <c r="O67" s="13"/>
      <c r="P67" s="10"/>
      <c r="Q67" s="10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ht="15.75" customHeight="1">
      <c r="A68" s="7" t="s">
        <v>83</v>
      </c>
      <c r="B68" s="25">
        <v>44930.0</v>
      </c>
      <c r="C68" s="25"/>
      <c r="D68" s="10">
        <v>9596.89</v>
      </c>
      <c r="E68" s="10">
        <f>21310+3255.42</f>
        <v>24565.42</v>
      </c>
      <c r="F68" s="10">
        <f t="shared" ref="F68:F86" si="14">D68+E68</f>
        <v>34162.31</v>
      </c>
      <c r="G68" s="11">
        <f t="shared" ref="G68:G86" si="15">iferror(F68/K68,)</f>
        <v>3.107359469</v>
      </c>
      <c r="H68" s="11"/>
      <c r="I68" s="29">
        <v>0.200000000000001</v>
      </c>
      <c r="J68" s="11">
        <f t="shared" ref="J68:J86" si="16">G68*I68</f>
        <v>0.6214718938</v>
      </c>
      <c r="K68" s="7">
        <v>10994.0</v>
      </c>
      <c r="L68" s="7"/>
      <c r="M68" s="14">
        <v>2814.0</v>
      </c>
      <c r="N68" s="7">
        <f t="shared" ref="N68:N86" si="17">K68-M68</f>
        <v>8180</v>
      </c>
      <c r="O68" s="13">
        <v>3.0</v>
      </c>
      <c r="P68" s="10"/>
      <c r="Q68" s="10">
        <f t="shared" ref="Q68:Q86" si="18">if(not(isblank($O68)),J68*$O68,J68*$N68)</f>
        <v>1.864415681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ht="15.75" customHeight="1">
      <c r="A69" s="7" t="s">
        <v>84</v>
      </c>
      <c r="B69" s="25">
        <v>44960.0</v>
      </c>
      <c r="C69" s="25"/>
      <c r="D69" s="10">
        <v>9636.24</v>
      </c>
      <c r="E69" s="10">
        <f>21310+7157.3</f>
        <v>28467.3</v>
      </c>
      <c r="F69" s="10">
        <f t="shared" si="14"/>
        <v>38103.54</v>
      </c>
      <c r="G69" s="11">
        <f t="shared" si="15"/>
        <v>3.381270743</v>
      </c>
      <c r="H69" s="11"/>
      <c r="I69" s="29">
        <v>0.250000000000001</v>
      </c>
      <c r="J69" s="11">
        <f t="shared" si="16"/>
        <v>0.8453176857</v>
      </c>
      <c r="K69" s="7">
        <v>11269.0</v>
      </c>
      <c r="L69" s="7"/>
      <c r="M69" s="14">
        <v>3220.0</v>
      </c>
      <c r="N69" s="7">
        <f t="shared" si="17"/>
        <v>8049</v>
      </c>
      <c r="O69" s="13">
        <v>9.0</v>
      </c>
      <c r="P69" s="10"/>
      <c r="Q69" s="10">
        <f t="shared" si="18"/>
        <v>7.607859171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ht="15.75" customHeight="1">
      <c r="A70" s="7" t="s">
        <v>85</v>
      </c>
      <c r="B70" s="25">
        <v>44988.0</v>
      </c>
      <c r="C70" s="25"/>
      <c r="D70" s="10">
        <v>9563.97</v>
      </c>
      <c r="E70" s="10">
        <f>21310+4407.58</f>
        <v>25717.58</v>
      </c>
      <c r="F70" s="10">
        <f t="shared" si="14"/>
        <v>35281.55</v>
      </c>
      <c r="G70" s="11">
        <f t="shared" si="15"/>
        <v>3.195213729</v>
      </c>
      <c r="H70" s="11"/>
      <c r="I70" s="29">
        <v>0.3</v>
      </c>
      <c r="J70" s="11">
        <f t="shared" si="16"/>
        <v>0.9585641188</v>
      </c>
      <c r="K70" s="7">
        <v>11042.0</v>
      </c>
      <c r="L70" s="7"/>
      <c r="M70" s="14">
        <v>2975.0</v>
      </c>
      <c r="N70" s="7">
        <f t="shared" si="17"/>
        <v>8067</v>
      </c>
      <c r="O70" s="13">
        <v>25.0</v>
      </c>
      <c r="P70" s="10"/>
      <c r="Q70" s="10">
        <f t="shared" si="18"/>
        <v>23.96410297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ht="15.75" customHeight="1">
      <c r="A71" s="7" t="s">
        <v>86</v>
      </c>
      <c r="B71" s="25">
        <v>45016.0</v>
      </c>
      <c r="C71" s="25"/>
      <c r="D71" s="10">
        <v>9839.22</v>
      </c>
      <c r="E71" s="10">
        <f>21310+3985.9</f>
        <v>25295.9</v>
      </c>
      <c r="F71" s="10">
        <f t="shared" si="14"/>
        <v>35135.12</v>
      </c>
      <c r="G71" s="11">
        <f t="shared" si="15"/>
        <v>3.070446561</v>
      </c>
      <c r="H71" s="11"/>
      <c r="I71" s="29">
        <v>0.35</v>
      </c>
      <c r="J71" s="11">
        <f t="shared" si="16"/>
        <v>1.074656296</v>
      </c>
      <c r="K71" s="7">
        <v>11443.0</v>
      </c>
      <c r="L71" s="7"/>
      <c r="M71" s="14">
        <v>2789.0</v>
      </c>
      <c r="N71" s="7">
        <f t="shared" si="17"/>
        <v>8654</v>
      </c>
      <c r="O71" s="13">
        <v>18.0</v>
      </c>
      <c r="P71" s="10"/>
      <c r="Q71" s="10">
        <f t="shared" si="18"/>
        <v>19.34381334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ht="15.75" customHeight="1">
      <c r="A72" s="7" t="s">
        <v>87</v>
      </c>
      <c r="B72" s="25">
        <v>45056.0</v>
      </c>
      <c r="C72" s="25"/>
      <c r="D72" s="10">
        <v>9136.75</v>
      </c>
      <c r="E72" s="10">
        <f>21310+5934.39</f>
        <v>27244.39</v>
      </c>
      <c r="F72" s="10">
        <f t="shared" si="14"/>
        <v>36381.14</v>
      </c>
      <c r="G72" s="11">
        <f t="shared" si="15"/>
        <v>3.201437874</v>
      </c>
      <c r="H72" s="11"/>
      <c r="I72" s="29">
        <v>0.4</v>
      </c>
      <c r="J72" s="11">
        <f t="shared" si="16"/>
        <v>1.28057515</v>
      </c>
      <c r="K72" s="7">
        <v>11364.0</v>
      </c>
      <c r="L72" s="7"/>
      <c r="M72" s="14">
        <v>3022.0</v>
      </c>
      <c r="N72" s="7">
        <f t="shared" si="17"/>
        <v>8342</v>
      </c>
      <c r="O72" s="13">
        <v>17.0</v>
      </c>
      <c r="P72" s="10"/>
      <c r="Q72" s="10">
        <f t="shared" si="18"/>
        <v>21.76977754</v>
      </c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ht="15.75" customHeight="1">
      <c r="A73" s="7" t="s">
        <v>88</v>
      </c>
      <c r="B73" s="25">
        <v>45093.0</v>
      </c>
      <c r="C73" s="25"/>
      <c r="D73" s="10">
        <v>13145.7</v>
      </c>
      <c r="E73" s="10">
        <v>15588.19</v>
      </c>
      <c r="F73" s="10">
        <f t="shared" si="14"/>
        <v>28733.89</v>
      </c>
      <c r="G73" s="11">
        <f t="shared" si="15"/>
        <v>1.946081273</v>
      </c>
      <c r="H73" s="11"/>
      <c r="I73" s="29">
        <v>0.45</v>
      </c>
      <c r="J73" s="11">
        <f t="shared" si="16"/>
        <v>0.875736573</v>
      </c>
      <c r="K73" s="7">
        <v>14765.0</v>
      </c>
      <c r="L73" s="7"/>
      <c r="M73" s="14">
        <v>3052.0</v>
      </c>
      <c r="N73" s="7">
        <f t="shared" si="17"/>
        <v>11713</v>
      </c>
      <c r="O73" s="13">
        <v>140.0</v>
      </c>
      <c r="P73" s="10"/>
      <c r="Q73" s="10">
        <f t="shared" si="18"/>
        <v>122.6031202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ht="15.75" customHeight="1">
      <c r="A74" s="7" t="s">
        <v>89</v>
      </c>
      <c r="B74" s="25">
        <v>45118.0</v>
      </c>
      <c r="C74" s="25"/>
      <c r="D74" s="10">
        <v>16764.85</v>
      </c>
      <c r="E74" s="10">
        <v>31281.800000000003</v>
      </c>
      <c r="F74" s="10">
        <f t="shared" si="14"/>
        <v>48046.65</v>
      </c>
      <c r="G74" s="11">
        <f t="shared" si="15"/>
        <v>2.656272114</v>
      </c>
      <c r="H74" s="11"/>
      <c r="I74" s="29">
        <v>0.5</v>
      </c>
      <c r="J74" s="11">
        <f t="shared" si="16"/>
        <v>1.328136057</v>
      </c>
      <c r="K74" s="7">
        <v>18088.0</v>
      </c>
      <c r="L74" s="7"/>
      <c r="M74" s="14">
        <v>5223.0</v>
      </c>
      <c r="N74" s="7">
        <f t="shared" si="17"/>
        <v>12865</v>
      </c>
      <c r="O74" s="13">
        <v>2.0</v>
      </c>
      <c r="P74" s="10"/>
      <c r="Q74" s="10">
        <f t="shared" si="18"/>
        <v>2.656272114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ht="15.75" customHeight="1">
      <c r="A75" s="7" t="s">
        <v>90</v>
      </c>
      <c r="B75" s="25">
        <v>45175.0</v>
      </c>
      <c r="C75" s="25"/>
      <c r="D75" s="10">
        <v>11760.0</v>
      </c>
      <c r="E75" s="10">
        <v>31281.800000000003</v>
      </c>
      <c r="F75" s="10">
        <f t="shared" si="14"/>
        <v>43041.8</v>
      </c>
      <c r="G75" s="11">
        <f t="shared" si="15"/>
        <v>2.904893028</v>
      </c>
      <c r="H75" s="11"/>
      <c r="I75" s="29">
        <v>0.55</v>
      </c>
      <c r="J75" s="11">
        <f t="shared" si="16"/>
        <v>1.597691166</v>
      </c>
      <c r="K75" s="7">
        <v>14817.0</v>
      </c>
      <c r="L75" s="7"/>
      <c r="M75" s="14">
        <v>2510.0</v>
      </c>
      <c r="N75" s="7">
        <f t="shared" si="17"/>
        <v>12307</v>
      </c>
      <c r="O75" s="13">
        <v>0.0</v>
      </c>
      <c r="P75" s="10"/>
      <c r="Q75" s="10">
        <f t="shared" si="18"/>
        <v>0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ht="15.75" customHeight="1">
      <c r="A76" s="7" t="s">
        <v>91</v>
      </c>
      <c r="B76" s="25">
        <v>45210.0</v>
      </c>
      <c r="C76" s="25"/>
      <c r="D76" s="10">
        <v>11469.0</v>
      </c>
      <c r="E76" s="10">
        <v>31281.800000000003</v>
      </c>
      <c r="F76" s="10">
        <f t="shared" si="14"/>
        <v>42750.8</v>
      </c>
      <c r="G76" s="11">
        <f t="shared" si="15"/>
        <v>2.898555834</v>
      </c>
      <c r="H76" s="11"/>
      <c r="I76" s="29">
        <v>0.6</v>
      </c>
      <c r="J76" s="11">
        <f t="shared" si="16"/>
        <v>1.739133501</v>
      </c>
      <c r="K76" s="7">
        <v>14749.0</v>
      </c>
      <c r="L76" s="7"/>
      <c r="M76" s="14">
        <v>2431.0</v>
      </c>
      <c r="N76" s="7">
        <f t="shared" si="17"/>
        <v>12318</v>
      </c>
      <c r="O76" s="13">
        <v>56.0</v>
      </c>
      <c r="P76" s="10"/>
      <c r="Q76" s="10">
        <f t="shared" si="18"/>
        <v>97.39147603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ht="15.75" customHeight="1">
      <c r="A77" s="7" t="s">
        <v>92</v>
      </c>
      <c r="B77" s="25">
        <v>45233.0</v>
      </c>
      <c r="C77" s="25"/>
      <c r="D77" s="10">
        <v>11292.0</v>
      </c>
      <c r="E77" s="10">
        <v>31281.800000000003</v>
      </c>
      <c r="F77" s="10">
        <f t="shared" si="14"/>
        <v>42573.8</v>
      </c>
      <c r="G77" s="11">
        <f t="shared" si="15"/>
        <v>2.96888424</v>
      </c>
      <c r="H77" s="11"/>
      <c r="I77" s="29">
        <v>0.65</v>
      </c>
      <c r="J77" s="11">
        <f t="shared" si="16"/>
        <v>1.929774756</v>
      </c>
      <c r="K77" s="7">
        <v>14340.0</v>
      </c>
      <c r="L77" s="7"/>
      <c r="M77" s="14">
        <v>2787.0</v>
      </c>
      <c r="N77" s="7">
        <f t="shared" si="17"/>
        <v>11553</v>
      </c>
      <c r="O77" s="13">
        <v>20.0</v>
      </c>
      <c r="P77" s="10"/>
      <c r="Q77" s="10">
        <f t="shared" si="18"/>
        <v>38.59549512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ht="15.75" customHeight="1">
      <c r="A78" s="7" t="s">
        <v>93</v>
      </c>
      <c r="B78" s="25">
        <v>45274.0</v>
      </c>
      <c r="C78" s="25">
        <v>45330.0</v>
      </c>
      <c r="D78" s="18">
        <v>11292.0</v>
      </c>
      <c r="E78" s="18">
        <v>31281.800000000003</v>
      </c>
      <c r="F78" s="18">
        <f t="shared" si="14"/>
        <v>42573.8</v>
      </c>
      <c r="G78" s="30">
        <f t="shared" si="15"/>
        <v>2.96888424</v>
      </c>
      <c r="H78" s="30"/>
      <c r="I78" s="29">
        <v>0.7</v>
      </c>
      <c r="J78" s="30">
        <f t="shared" si="16"/>
        <v>2.078218968</v>
      </c>
      <c r="K78" s="27">
        <v>14340.0</v>
      </c>
      <c r="L78" s="7"/>
      <c r="M78" s="14">
        <v>2715.0</v>
      </c>
      <c r="N78" s="7">
        <f t="shared" si="17"/>
        <v>11625</v>
      </c>
      <c r="O78" s="13">
        <v>17.0</v>
      </c>
      <c r="P78" s="10"/>
      <c r="Q78" s="10">
        <f t="shared" si="18"/>
        <v>35.32972245</v>
      </c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ht="15.75" customHeight="1">
      <c r="A79" s="7" t="s">
        <v>94</v>
      </c>
      <c r="B79" s="25">
        <v>45301.0</v>
      </c>
      <c r="C79" s="25">
        <v>45357.0</v>
      </c>
      <c r="D79" s="18">
        <v>11467.15</v>
      </c>
      <c r="E79" s="18">
        <v>31512.0</v>
      </c>
      <c r="F79" s="18">
        <f t="shared" si="14"/>
        <v>42979.15</v>
      </c>
      <c r="G79" s="30">
        <f t="shared" si="15"/>
        <v>2.983627213</v>
      </c>
      <c r="H79" s="30"/>
      <c r="I79" s="29">
        <v>0.75</v>
      </c>
      <c r="J79" s="30">
        <f t="shared" si="16"/>
        <v>2.23772041</v>
      </c>
      <c r="K79" s="27">
        <v>14405.0</v>
      </c>
      <c r="L79" s="7"/>
      <c r="M79" s="14">
        <v>2757.0</v>
      </c>
      <c r="N79" s="7">
        <f t="shared" si="17"/>
        <v>11648</v>
      </c>
      <c r="O79" s="13">
        <v>1.0</v>
      </c>
      <c r="P79" s="10"/>
      <c r="Q79" s="10">
        <f t="shared" si="18"/>
        <v>2.23772041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ht="15.75" customHeight="1">
      <c r="A80" s="7" t="s">
        <v>95</v>
      </c>
      <c r="B80" s="25">
        <v>45331.0</v>
      </c>
      <c r="C80" s="25">
        <v>45387.0</v>
      </c>
      <c r="D80" s="18">
        <v>11228.49</v>
      </c>
      <c r="E80" s="18">
        <v>31159.0</v>
      </c>
      <c r="F80" s="18">
        <f t="shared" si="14"/>
        <v>42387.49</v>
      </c>
      <c r="G80" s="30">
        <f t="shared" si="15"/>
        <v>2.998761231</v>
      </c>
      <c r="H80" s="30"/>
      <c r="I80" s="29">
        <v>0.8</v>
      </c>
      <c r="J80" s="30">
        <f t="shared" si="16"/>
        <v>2.399008985</v>
      </c>
      <c r="K80" s="27">
        <v>14135.0</v>
      </c>
      <c r="L80" s="7"/>
      <c r="M80" s="14">
        <v>2783.0</v>
      </c>
      <c r="N80" s="7">
        <f t="shared" si="17"/>
        <v>11352</v>
      </c>
      <c r="O80" s="13">
        <v>37.0</v>
      </c>
      <c r="P80" s="10"/>
      <c r="Q80" s="10">
        <f t="shared" si="18"/>
        <v>88.76333244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ht="15.75" customHeight="1">
      <c r="A81" s="7" t="s">
        <v>96</v>
      </c>
      <c r="B81" s="25">
        <v>45364.0</v>
      </c>
      <c r="C81" s="25">
        <v>45420.0</v>
      </c>
      <c r="D81" s="18">
        <v>10958.0</v>
      </c>
      <c r="E81" s="18">
        <v>29262.0</v>
      </c>
      <c r="F81" s="18">
        <f t="shared" si="14"/>
        <v>40220</v>
      </c>
      <c r="G81" s="30">
        <f t="shared" si="15"/>
        <v>2.928285402</v>
      </c>
      <c r="H81" s="30"/>
      <c r="I81" s="29">
        <v>0.849999999999997</v>
      </c>
      <c r="J81" s="30">
        <f t="shared" si="16"/>
        <v>2.489042592</v>
      </c>
      <c r="K81" s="27">
        <v>13735.0</v>
      </c>
      <c r="L81" s="7"/>
      <c r="M81" s="14">
        <v>2940.0</v>
      </c>
      <c r="N81" s="7">
        <f t="shared" si="17"/>
        <v>10795</v>
      </c>
      <c r="O81" s="13">
        <v>67.0</v>
      </c>
      <c r="P81" s="10"/>
      <c r="Q81" s="10">
        <f t="shared" si="18"/>
        <v>166.7658537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ht="15.75" customHeight="1">
      <c r="A82" s="7" t="s">
        <v>97</v>
      </c>
      <c r="B82" s="25">
        <v>45395.0</v>
      </c>
      <c r="C82" s="25">
        <v>45451.0</v>
      </c>
      <c r="D82" s="18">
        <v>10031.28</v>
      </c>
      <c r="E82" s="18">
        <v>27074.0</v>
      </c>
      <c r="F82" s="18">
        <f t="shared" si="14"/>
        <v>37105.28</v>
      </c>
      <c r="G82" s="30">
        <f t="shared" si="15"/>
        <v>3.140523064</v>
      </c>
      <c r="H82" s="30"/>
      <c r="I82" s="29">
        <v>0.899999999999998</v>
      </c>
      <c r="J82" s="30">
        <f t="shared" si="16"/>
        <v>2.826470758</v>
      </c>
      <c r="K82" s="27">
        <v>11815.0</v>
      </c>
      <c r="L82" s="7"/>
      <c r="M82" s="14">
        <v>2085.0</v>
      </c>
      <c r="N82" s="7">
        <f t="shared" si="17"/>
        <v>9730</v>
      </c>
      <c r="O82" s="13">
        <v>92.0</v>
      </c>
      <c r="P82" s="10"/>
      <c r="Q82" s="10">
        <f t="shared" si="18"/>
        <v>260.0353097</v>
      </c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ht="15.75" customHeight="1">
      <c r="A83" s="7" t="s">
        <v>98</v>
      </c>
      <c r="B83" s="25">
        <v>45419.0</v>
      </c>
      <c r="C83" s="25">
        <v>45475.0</v>
      </c>
      <c r="D83" s="18">
        <v>9597.35</v>
      </c>
      <c r="E83" s="18">
        <v>26767.0</v>
      </c>
      <c r="F83" s="10">
        <f t="shared" si="14"/>
        <v>36364.35</v>
      </c>
      <c r="G83" s="11">
        <f t="shared" si="15"/>
        <v>3.182875274</v>
      </c>
      <c r="H83" s="11"/>
      <c r="I83" s="31">
        <v>0.949999999999998</v>
      </c>
      <c r="J83" s="11">
        <f t="shared" si="16"/>
        <v>3.02373151</v>
      </c>
      <c r="K83" s="7">
        <v>11425.0</v>
      </c>
      <c r="L83" s="7"/>
      <c r="M83" s="14">
        <v>2613.0</v>
      </c>
      <c r="N83" s="7">
        <f t="shared" si="17"/>
        <v>8812</v>
      </c>
      <c r="O83" s="13">
        <v>53.0</v>
      </c>
      <c r="P83" s="10"/>
      <c r="Q83" s="10">
        <f t="shared" si="18"/>
        <v>160.25777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ht="15.75" customHeight="1">
      <c r="A84" s="7" t="s">
        <v>99</v>
      </c>
      <c r="B84" s="25">
        <v>45458.0</v>
      </c>
      <c r="C84" s="28">
        <v>45514.0</v>
      </c>
      <c r="D84" s="10">
        <v>10126.16</v>
      </c>
      <c r="E84" s="21">
        <v>23729.0</v>
      </c>
      <c r="F84" s="10">
        <f t="shared" si="14"/>
        <v>33855.16</v>
      </c>
      <c r="G84" s="11">
        <f t="shared" si="15"/>
        <v>2.75357137</v>
      </c>
      <c r="H84" s="11"/>
      <c r="I84" s="12">
        <v>1.0</v>
      </c>
      <c r="J84" s="11">
        <f t="shared" si="16"/>
        <v>2.75357137</v>
      </c>
      <c r="K84" s="7">
        <v>12295.0</v>
      </c>
      <c r="L84" s="7"/>
      <c r="M84" s="22"/>
      <c r="N84" s="7">
        <f t="shared" si="17"/>
        <v>12295</v>
      </c>
      <c r="O84" s="23"/>
      <c r="P84" s="10"/>
      <c r="Q84" s="10">
        <f t="shared" si="18"/>
        <v>33855.16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ht="15.75" customHeight="1">
      <c r="A85" s="7" t="s">
        <v>100</v>
      </c>
      <c r="B85" s="25"/>
      <c r="C85" s="25"/>
      <c r="D85" s="10"/>
      <c r="E85" s="10"/>
      <c r="F85" s="10">
        <f t="shared" si="14"/>
        <v>0</v>
      </c>
      <c r="G85" s="11" t="str">
        <f t="shared" si="15"/>
        <v/>
      </c>
      <c r="H85" s="11"/>
      <c r="I85" s="12"/>
      <c r="J85" s="11">
        <f t="shared" si="16"/>
        <v>0</v>
      </c>
      <c r="K85" s="7"/>
      <c r="L85" s="7"/>
      <c r="M85" s="14"/>
      <c r="N85" s="7">
        <f t="shared" si="17"/>
        <v>0</v>
      </c>
      <c r="O85" s="13"/>
      <c r="P85" s="10"/>
      <c r="Q85" s="10">
        <f t="shared" si="18"/>
        <v>0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ht="15.75" customHeight="1">
      <c r="A86" s="7" t="s">
        <v>101</v>
      </c>
      <c r="B86" s="25"/>
      <c r="C86" s="25"/>
      <c r="D86" s="10"/>
      <c r="E86" s="10"/>
      <c r="F86" s="10">
        <f t="shared" si="14"/>
        <v>0</v>
      </c>
      <c r="G86" s="11" t="str">
        <f t="shared" si="15"/>
        <v/>
      </c>
      <c r="H86" s="11"/>
      <c r="I86" s="12"/>
      <c r="J86" s="11">
        <f t="shared" si="16"/>
        <v>0</v>
      </c>
      <c r="K86" s="7"/>
      <c r="L86" s="7"/>
      <c r="M86" s="14"/>
      <c r="N86" s="7">
        <f t="shared" si="17"/>
        <v>0</v>
      </c>
      <c r="O86" s="13"/>
      <c r="P86" s="10"/>
      <c r="Q86" s="10">
        <f t="shared" si="18"/>
        <v>0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ht="15.75" customHeight="1">
      <c r="A87" s="7" t="s">
        <v>102</v>
      </c>
      <c r="B87" s="25"/>
      <c r="C87" s="25"/>
      <c r="D87" s="10"/>
      <c r="E87" s="10"/>
      <c r="F87" s="10"/>
      <c r="G87" s="11"/>
      <c r="H87" s="11"/>
      <c r="I87" s="12"/>
      <c r="J87" s="7"/>
      <c r="K87" s="7"/>
      <c r="L87" s="7"/>
      <c r="M87" s="14"/>
      <c r="N87" s="7"/>
      <c r="O87" s="13"/>
      <c r="P87" s="10"/>
      <c r="Q87" s="10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ht="15.75" customHeight="1">
      <c r="A88" s="7" t="s">
        <v>103</v>
      </c>
      <c r="B88" s="25"/>
      <c r="C88" s="25"/>
      <c r="D88" s="10"/>
      <c r="E88" s="10"/>
      <c r="F88" s="10"/>
      <c r="G88" s="11"/>
      <c r="H88" s="11"/>
      <c r="I88" s="12"/>
      <c r="J88" s="7"/>
      <c r="K88" s="7"/>
      <c r="L88" s="7"/>
      <c r="M88" s="14"/>
      <c r="N88" s="7"/>
      <c r="O88" s="13"/>
      <c r="P88" s="10"/>
      <c r="Q88" s="10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ht="15.75" customHeight="1">
      <c r="A89" s="7" t="s">
        <v>104</v>
      </c>
      <c r="B89" s="25"/>
      <c r="C89" s="25"/>
      <c r="D89" s="10"/>
      <c r="E89" s="10"/>
      <c r="F89" s="10"/>
      <c r="G89" s="11"/>
      <c r="H89" s="11"/>
      <c r="I89" s="12"/>
      <c r="J89" s="7"/>
      <c r="K89" s="7"/>
      <c r="L89" s="7"/>
      <c r="M89" s="14"/>
      <c r="N89" s="7"/>
      <c r="O89" s="13"/>
      <c r="P89" s="10"/>
      <c r="Q89" s="10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ht="15.75" customHeight="1">
      <c r="A90" s="7" t="s">
        <v>105</v>
      </c>
      <c r="B90" s="25"/>
      <c r="C90" s="25"/>
      <c r="D90" s="10"/>
      <c r="E90" s="10"/>
      <c r="F90" s="10"/>
      <c r="G90" s="11"/>
      <c r="H90" s="11"/>
      <c r="I90" s="12"/>
      <c r="J90" s="7"/>
      <c r="K90" s="7"/>
      <c r="L90" s="7"/>
      <c r="M90" s="14"/>
      <c r="N90" s="7"/>
      <c r="O90" s="13"/>
      <c r="P90" s="10"/>
      <c r="Q90" s="10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ht="15.75" customHeight="1">
      <c r="A91" s="7" t="s">
        <v>106</v>
      </c>
      <c r="B91" s="25">
        <v>44985.0</v>
      </c>
      <c r="C91" s="25"/>
      <c r="D91" s="10">
        <v>6450.16</v>
      </c>
      <c r="E91" s="10">
        <f>11823+3947.47</f>
        <v>15770.47</v>
      </c>
      <c r="F91" s="10">
        <f t="shared" ref="F91:F96" si="19">D91+E91</f>
        <v>22220.63</v>
      </c>
      <c r="G91" s="11">
        <f t="shared" ref="G91:G96" si="20">iferror(F91/K91,)</f>
        <v>2.684623656</v>
      </c>
      <c r="H91" s="11"/>
      <c r="I91" s="12">
        <v>0.8</v>
      </c>
      <c r="J91" s="11">
        <f t="shared" ref="J91:J93" si="21">G91*I91</f>
        <v>2.147698925</v>
      </c>
      <c r="K91" s="7">
        <v>8277.0</v>
      </c>
      <c r="L91" s="7"/>
      <c r="M91" s="14">
        <v>2312.0</v>
      </c>
      <c r="N91" s="7">
        <f t="shared" ref="N91:N96" si="22">K91-M91</f>
        <v>5965</v>
      </c>
      <c r="O91" s="13">
        <v>24.0</v>
      </c>
      <c r="P91" s="10"/>
      <c r="Q91" s="10">
        <f t="shared" ref="Q91:Q96" si="23">if(not(isblank($O91)),J91*$O91,J91*$N91)</f>
        <v>51.54477419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ht="15.75" customHeight="1">
      <c r="A92" s="7" t="s">
        <v>107</v>
      </c>
      <c r="B92" s="25">
        <v>45072.0</v>
      </c>
      <c r="C92" s="25"/>
      <c r="D92" s="10">
        <v>9328.69</v>
      </c>
      <c r="E92" s="10">
        <f>11823+3036.65</f>
        <v>14859.65</v>
      </c>
      <c r="F92" s="10">
        <f t="shared" si="19"/>
        <v>24188.34</v>
      </c>
      <c r="G92" s="11">
        <f t="shared" si="20"/>
        <v>2.662447991</v>
      </c>
      <c r="H92" s="11"/>
      <c r="I92" s="12">
        <v>0.85</v>
      </c>
      <c r="J92" s="11">
        <f t="shared" si="21"/>
        <v>2.263080793</v>
      </c>
      <c r="K92" s="7">
        <v>9085.0</v>
      </c>
      <c r="L92" s="7"/>
      <c r="M92" s="14">
        <v>2056.0</v>
      </c>
      <c r="N92" s="7">
        <f t="shared" si="22"/>
        <v>7029</v>
      </c>
      <c r="O92" s="7">
        <v>0.0</v>
      </c>
      <c r="P92" s="10"/>
      <c r="Q92" s="10">
        <f t="shared" si="23"/>
        <v>0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ht="15.75" customHeight="1">
      <c r="A93" s="7" t="s">
        <v>108</v>
      </c>
      <c r="B93" s="25">
        <v>45192.0</v>
      </c>
      <c r="C93" s="25"/>
      <c r="D93" s="10">
        <v>6552.6</v>
      </c>
      <c r="E93" s="10">
        <v>7882.0</v>
      </c>
      <c r="F93" s="10">
        <f t="shared" si="19"/>
        <v>14434.6</v>
      </c>
      <c r="G93" s="11">
        <f t="shared" si="20"/>
        <v>1.321728779</v>
      </c>
      <c r="H93" s="11"/>
      <c r="I93" s="12">
        <v>0.9</v>
      </c>
      <c r="J93" s="11">
        <f t="shared" si="21"/>
        <v>1.189555901</v>
      </c>
      <c r="K93" s="7">
        <v>10921.0</v>
      </c>
      <c r="L93" s="7"/>
      <c r="M93" s="14">
        <v>1771.0</v>
      </c>
      <c r="N93" s="7">
        <f t="shared" si="22"/>
        <v>9150</v>
      </c>
      <c r="O93" s="7">
        <v>7.0</v>
      </c>
      <c r="P93" s="10"/>
      <c r="Q93" s="10">
        <f t="shared" si="23"/>
        <v>8.32689131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ht="15.75" customHeight="1">
      <c r="A94" s="7" t="s">
        <v>109</v>
      </c>
      <c r="B94" s="25">
        <v>45282.0</v>
      </c>
      <c r="C94" s="25">
        <v>45378.0</v>
      </c>
      <c r="D94" s="10">
        <v>6552.0</v>
      </c>
      <c r="E94" s="18">
        <f>11823+3947.47</f>
        <v>15770.47</v>
      </c>
      <c r="F94" s="10">
        <f t="shared" si="19"/>
        <v>22322.47</v>
      </c>
      <c r="G94" s="11">
        <f t="shared" si="20"/>
        <v>2.053396192</v>
      </c>
      <c r="H94" s="11"/>
      <c r="I94" s="12">
        <v>0.949999999999998</v>
      </c>
      <c r="J94" s="11">
        <f t="shared" ref="J94:J96" si="24">$G$94*I94</f>
        <v>1.950726382</v>
      </c>
      <c r="K94" s="7">
        <v>10871.0</v>
      </c>
      <c r="L94" s="7"/>
      <c r="M94" s="14">
        <v>1891.0</v>
      </c>
      <c r="N94" s="7">
        <f t="shared" si="22"/>
        <v>8980</v>
      </c>
      <c r="O94" s="7">
        <v>53.0</v>
      </c>
      <c r="P94" s="10"/>
      <c r="Q94" s="10">
        <f t="shared" si="23"/>
        <v>103.3884983</v>
      </c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ht="15.75" customHeight="1">
      <c r="A95" s="7" t="s">
        <v>110</v>
      </c>
      <c r="B95" s="25">
        <v>45381.0</v>
      </c>
      <c r="C95" s="25">
        <v>45475.0</v>
      </c>
      <c r="D95" s="10">
        <v>6184.2</v>
      </c>
      <c r="E95" s="10">
        <v>14081.0</v>
      </c>
      <c r="F95" s="10">
        <f t="shared" si="19"/>
        <v>20265.2</v>
      </c>
      <c r="G95" s="11">
        <f t="shared" si="20"/>
        <v>1.966158921</v>
      </c>
      <c r="H95" s="11"/>
      <c r="I95" s="12">
        <v>1.0</v>
      </c>
      <c r="J95" s="11">
        <f t="shared" si="24"/>
        <v>2.053396192</v>
      </c>
      <c r="K95" s="7">
        <v>10307.0</v>
      </c>
      <c r="L95" s="7"/>
      <c r="M95" s="14">
        <v>2185.0</v>
      </c>
      <c r="N95" s="7">
        <f t="shared" si="22"/>
        <v>8122</v>
      </c>
      <c r="O95" s="7">
        <v>52.0</v>
      </c>
      <c r="P95" s="10"/>
      <c r="Q95" s="10">
        <f t="shared" si="23"/>
        <v>106.776602</v>
      </c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ht="15.75" customHeight="1">
      <c r="A96" s="7" t="s">
        <v>111</v>
      </c>
      <c r="B96" s="25"/>
      <c r="C96" s="25"/>
      <c r="D96" s="10"/>
      <c r="E96" s="10"/>
      <c r="F96" s="10">
        <f t="shared" si="19"/>
        <v>0</v>
      </c>
      <c r="G96" s="11" t="str">
        <f t="shared" si="20"/>
        <v/>
      </c>
      <c r="H96" s="11"/>
      <c r="I96" s="12"/>
      <c r="J96" s="11">
        <f t="shared" si="24"/>
        <v>0</v>
      </c>
      <c r="K96" s="7"/>
      <c r="L96" s="7"/>
      <c r="M96" s="14"/>
      <c r="N96" s="7">
        <f t="shared" si="22"/>
        <v>0</v>
      </c>
      <c r="O96" s="7"/>
      <c r="P96" s="10"/>
      <c r="Q96" s="10">
        <f t="shared" si="23"/>
        <v>0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ht="15.75" customHeight="1">
      <c r="A97" s="7" t="s">
        <v>112</v>
      </c>
      <c r="B97" s="25"/>
      <c r="C97" s="25"/>
      <c r="D97" s="10"/>
      <c r="E97" s="10"/>
      <c r="F97" s="10"/>
      <c r="G97" s="11"/>
      <c r="H97" s="11"/>
      <c r="I97" s="12"/>
      <c r="J97" s="7"/>
      <c r="K97" s="7"/>
      <c r="L97" s="7"/>
      <c r="M97" s="14"/>
      <c r="N97" s="7"/>
      <c r="O97" s="13"/>
      <c r="P97" s="10"/>
      <c r="Q97" s="10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ht="15.75" customHeight="1">
      <c r="A98" s="7" t="s">
        <v>113</v>
      </c>
      <c r="B98" s="25"/>
      <c r="C98" s="25"/>
      <c r="D98" s="10"/>
      <c r="E98" s="10"/>
      <c r="F98" s="10"/>
      <c r="G98" s="11"/>
      <c r="H98" s="11"/>
      <c r="I98" s="12"/>
      <c r="J98" s="7"/>
      <c r="K98" s="7"/>
      <c r="L98" s="7"/>
      <c r="M98" s="14"/>
      <c r="N98" s="7"/>
      <c r="O98" s="13"/>
      <c r="P98" s="10"/>
      <c r="Q98" s="10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ht="15.75" customHeight="1">
      <c r="A99" s="7" t="s">
        <v>114</v>
      </c>
      <c r="B99" s="25">
        <v>44961.0</v>
      </c>
      <c r="C99" s="25"/>
      <c r="D99" s="10">
        <v>6944.24</v>
      </c>
      <c r="E99" s="10">
        <f>11823+9903.08</f>
        <v>21726.08</v>
      </c>
      <c r="F99" s="10">
        <f t="shared" ref="F99:F104" si="25">D99+E99</f>
        <v>28670.32</v>
      </c>
      <c r="G99" s="11">
        <f t="shared" ref="G99:G104" si="26">iferror(F99/K99,)</f>
        <v>3.031330091</v>
      </c>
      <c r="H99" s="11"/>
      <c r="I99" s="12">
        <v>0.75</v>
      </c>
      <c r="J99" s="11">
        <f t="shared" ref="J99:J104" si="27">G99*I99</f>
        <v>2.273497568</v>
      </c>
      <c r="K99" s="7">
        <v>9458.0</v>
      </c>
      <c r="L99" s="7"/>
      <c r="M99" s="14">
        <v>2301.0</v>
      </c>
      <c r="N99" s="7">
        <f t="shared" ref="N99:N104" si="28">K99-M99</f>
        <v>7157</v>
      </c>
      <c r="O99" s="13">
        <v>14.0</v>
      </c>
      <c r="P99" s="10"/>
      <c r="Q99" s="10">
        <f t="shared" ref="Q99:Q104" si="29">if(not(isblank($O99)),J99*$O99,J99*$N99)</f>
        <v>31.82896595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ht="15.75" customHeight="1">
      <c r="A100" s="7" t="s">
        <v>115</v>
      </c>
      <c r="B100" s="25">
        <v>45050.0</v>
      </c>
      <c r="C100" s="25"/>
      <c r="D100" s="10">
        <v>10495.0</v>
      </c>
      <c r="E100" s="10">
        <f>11823+10374.65</f>
        <v>22197.65</v>
      </c>
      <c r="F100" s="10">
        <f t="shared" si="25"/>
        <v>32692.65</v>
      </c>
      <c r="G100" s="11">
        <f t="shared" si="26"/>
        <v>3.128483254</v>
      </c>
      <c r="H100" s="11"/>
      <c r="I100" s="12">
        <v>0.8</v>
      </c>
      <c r="J100" s="11">
        <f t="shared" si="27"/>
        <v>2.502786603</v>
      </c>
      <c r="K100" s="7">
        <v>10450.0</v>
      </c>
      <c r="L100" s="7"/>
      <c r="M100" s="14">
        <v>2229.0</v>
      </c>
      <c r="N100" s="7">
        <f t="shared" si="28"/>
        <v>8221</v>
      </c>
      <c r="O100" s="13">
        <v>0.0</v>
      </c>
      <c r="P100" s="10"/>
      <c r="Q100" s="10">
        <f t="shared" si="29"/>
        <v>0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ht="15.75" customHeight="1">
      <c r="A101" s="7" t="s">
        <v>116</v>
      </c>
      <c r="B101" s="25">
        <v>45182.0</v>
      </c>
      <c r="C101" s="25"/>
      <c r="D101" s="18">
        <v>7186.0</v>
      </c>
      <c r="E101" s="18">
        <v>22197.65</v>
      </c>
      <c r="F101" s="10">
        <f t="shared" si="25"/>
        <v>29383.65</v>
      </c>
      <c r="G101" s="11">
        <f t="shared" si="26"/>
        <v>2.387749878</v>
      </c>
      <c r="H101" s="11"/>
      <c r="I101" s="12">
        <v>0.85</v>
      </c>
      <c r="J101" s="11">
        <f t="shared" si="27"/>
        <v>2.029587396</v>
      </c>
      <c r="K101" s="7">
        <v>12306.0</v>
      </c>
      <c r="L101" s="7"/>
      <c r="M101" s="14">
        <v>1624.0</v>
      </c>
      <c r="N101" s="7">
        <f t="shared" si="28"/>
        <v>10682</v>
      </c>
      <c r="O101" s="13">
        <v>8.0</v>
      </c>
      <c r="P101" s="10"/>
      <c r="Q101" s="10">
        <f t="shared" si="29"/>
        <v>16.23669917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ht="15.75" customHeight="1">
      <c r="A102" s="7" t="s">
        <v>117</v>
      </c>
      <c r="B102" s="25">
        <v>45282.0</v>
      </c>
      <c r="C102" s="25">
        <v>45371.0</v>
      </c>
      <c r="D102" s="18">
        <v>7030.19</v>
      </c>
      <c r="E102" s="18">
        <v>22197.65</v>
      </c>
      <c r="F102" s="18">
        <f t="shared" si="25"/>
        <v>29227.84</v>
      </c>
      <c r="G102" s="30">
        <f t="shared" si="26"/>
        <v>2.427964778</v>
      </c>
      <c r="H102" s="30"/>
      <c r="I102" s="12">
        <v>0.9</v>
      </c>
      <c r="J102" s="30">
        <f t="shared" si="27"/>
        <v>2.1851683</v>
      </c>
      <c r="K102" s="27">
        <v>12038.0</v>
      </c>
      <c r="L102" s="7"/>
      <c r="M102" s="14">
        <v>1923.0</v>
      </c>
      <c r="N102" s="7">
        <f t="shared" si="28"/>
        <v>10115</v>
      </c>
      <c r="O102" s="13">
        <v>23.0</v>
      </c>
      <c r="P102" s="10"/>
      <c r="Q102" s="10">
        <f t="shared" si="29"/>
        <v>50.25887091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ht="15.75" customHeight="1">
      <c r="A103" s="7" t="s">
        <v>118</v>
      </c>
      <c r="B103" s="25">
        <v>45371.0</v>
      </c>
      <c r="C103" s="25">
        <v>45464.0</v>
      </c>
      <c r="D103" s="18">
        <v>6725.34</v>
      </c>
      <c r="E103" s="18">
        <v>17708.0</v>
      </c>
      <c r="F103" s="10">
        <f t="shared" si="25"/>
        <v>24433.34</v>
      </c>
      <c r="G103" s="11">
        <f t="shared" si="26"/>
        <v>2.121686349</v>
      </c>
      <c r="H103" s="11"/>
      <c r="I103" s="12">
        <v>0.949999999999998</v>
      </c>
      <c r="J103" s="11">
        <f t="shared" si="27"/>
        <v>2.015602032</v>
      </c>
      <c r="K103" s="7">
        <v>11516.0</v>
      </c>
      <c r="L103" s="7"/>
      <c r="M103" s="14">
        <v>1784.0</v>
      </c>
      <c r="N103" s="7">
        <f t="shared" si="28"/>
        <v>9732</v>
      </c>
      <c r="O103" s="13">
        <v>5.0</v>
      </c>
      <c r="P103" s="10"/>
      <c r="Q103" s="10">
        <f t="shared" si="29"/>
        <v>10.07801016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ht="15.75" customHeight="1">
      <c r="A104" s="7" t="s">
        <v>119</v>
      </c>
      <c r="B104" s="25">
        <v>45465.0</v>
      </c>
      <c r="C104" s="28">
        <v>45555.0</v>
      </c>
      <c r="D104" s="21">
        <v>6750.0</v>
      </c>
      <c r="E104" s="21"/>
      <c r="F104" s="10">
        <f t="shared" si="25"/>
        <v>6750</v>
      </c>
      <c r="G104" s="11">
        <f t="shared" si="26"/>
        <v>0.5920014033</v>
      </c>
      <c r="H104" s="11"/>
      <c r="I104" s="12">
        <v>1.0</v>
      </c>
      <c r="J104" s="11">
        <f t="shared" si="27"/>
        <v>0.5920014033</v>
      </c>
      <c r="K104" s="7">
        <v>11402.0</v>
      </c>
      <c r="L104" s="7"/>
      <c r="M104" s="22"/>
      <c r="N104" s="7">
        <f t="shared" si="28"/>
        <v>11402</v>
      </c>
      <c r="O104" s="23"/>
      <c r="P104" s="10"/>
      <c r="Q104" s="10">
        <f t="shared" si="29"/>
        <v>6750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ht="15.75" customHeight="1">
      <c r="A105" s="7" t="s">
        <v>120</v>
      </c>
      <c r="B105" s="25"/>
      <c r="C105" s="25"/>
      <c r="D105" s="10"/>
      <c r="E105" s="10"/>
      <c r="F105" s="10"/>
      <c r="G105" s="11"/>
      <c r="H105" s="11"/>
      <c r="I105" s="7"/>
      <c r="J105" s="7"/>
      <c r="K105" s="7"/>
      <c r="L105" s="7"/>
      <c r="M105" s="14"/>
      <c r="N105" s="7"/>
      <c r="O105" s="7"/>
      <c r="P105" s="10"/>
      <c r="Q105" s="32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ht="15.75" customHeight="1">
      <c r="A106" s="7" t="s">
        <v>121</v>
      </c>
      <c r="B106" s="25"/>
      <c r="C106" s="25"/>
      <c r="D106" s="10"/>
      <c r="E106" s="10"/>
      <c r="F106" s="10"/>
      <c r="G106" s="11"/>
      <c r="H106" s="11"/>
      <c r="I106" s="7"/>
      <c r="J106" s="7"/>
      <c r="K106" s="7"/>
      <c r="L106" s="7"/>
      <c r="M106" s="14"/>
      <c r="N106" s="7"/>
      <c r="O106" s="7"/>
      <c r="P106" s="10"/>
      <c r="Q106" s="32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ht="15.75" customHeight="1">
      <c r="A107" s="33"/>
      <c r="B107" s="34"/>
      <c r="C107" s="34"/>
      <c r="D107" s="35"/>
      <c r="E107" s="35"/>
      <c r="F107" s="35"/>
      <c r="G107" s="36"/>
      <c r="H107" s="36"/>
      <c r="I107" s="33"/>
      <c r="J107" s="33"/>
      <c r="K107" s="33"/>
      <c r="L107" s="33"/>
      <c r="M107" s="37"/>
      <c r="N107" s="33"/>
      <c r="O107" s="33"/>
      <c r="P107" s="35"/>
      <c r="Q107" s="38">
        <f>SUM(Q2:Q104)</f>
        <v>125698.798</v>
      </c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ht="15.75" customHeight="1">
      <c r="A108" s="7"/>
      <c r="B108" s="25"/>
      <c r="C108" s="25"/>
      <c r="D108" s="10"/>
      <c r="E108" s="10"/>
      <c r="F108" s="10"/>
      <c r="G108" s="11"/>
      <c r="H108" s="11"/>
      <c r="I108" s="7"/>
      <c r="J108" s="7"/>
      <c r="K108" s="7"/>
      <c r="L108" s="7"/>
      <c r="M108" s="14"/>
      <c r="N108" s="7"/>
      <c r="O108" s="7"/>
      <c r="P108" s="10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ht="15.75" customHeight="1">
      <c r="A109" s="7"/>
      <c r="B109" s="25"/>
      <c r="C109" s="25"/>
      <c r="D109" s="10"/>
      <c r="E109" s="10"/>
      <c r="F109" s="10"/>
      <c r="G109" s="11"/>
      <c r="H109" s="11"/>
      <c r="I109" s="7"/>
      <c r="J109" s="7"/>
      <c r="K109" s="7"/>
      <c r="L109" s="7"/>
      <c r="M109" s="14"/>
      <c r="N109" s="7"/>
      <c r="O109" s="7"/>
      <c r="P109" s="10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ht="15.75" customHeight="1">
      <c r="A110" s="7"/>
      <c r="B110" s="25"/>
      <c r="C110" s="25"/>
      <c r="D110" s="10"/>
      <c r="E110" s="10"/>
      <c r="F110" s="10"/>
      <c r="G110" s="11"/>
      <c r="H110" s="11"/>
      <c r="I110" s="7"/>
      <c r="J110" s="7"/>
      <c r="K110" s="7"/>
      <c r="L110" s="7"/>
      <c r="M110" s="14"/>
      <c r="N110" s="7"/>
      <c r="O110" s="7"/>
      <c r="P110" s="10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ht="15.75" customHeight="1">
      <c r="A111" s="7"/>
      <c r="B111" s="25"/>
      <c r="C111" s="25"/>
      <c r="D111" s="10"/>
      <c r="E111" s="10"/>
      <c r="F111" s="10"/>
      <c r="G111" s="11"/>
      <c r="H111" s="11"/>
      <c r="I111" s="7"/>
      <c r="J111" s="7"/>
      <c r="K111" s="7"/>
      <c r="L111" s="7"/>
      <c r="M111" s="14"/>
      <c r="N111" s="7"/>
      <c r="O111" s="7"/>
      <c r="P111" s="10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ht="15.75" customHeight="1">
      <c r="A112" s="7"/>
      <c r="B112" s="25"/>
      <c r="C112" s="25"/>
      <c r="D112" s="10"/>
      <c r="E112" s="10"/>
      <c r="F112" s="10"/>
      <c r="G112" s="11"/>
      <c r="H112" s="11"/>
      <c r="I112" s="7"/>
      <c r="J112" s="7"/>
      <c r="K112" s="7"/>
      <c r="L112" s="7"/>
      <c r="M112" s="14"/>
      <c r="N112" s="7"/>
      <c r="O112" s="7"/>
      <c r="P112" s="10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ht="15.75" customHeight="1">
      <c r="A113" s="7"/>
      <c r="B113" s="25"/>
      <c r="C113" s="25"/>
      <c r="D113" s="10"/>
      <c r="E113" s="10"/>
      <c r="F113" s="10"/>
      <c r="G113" s="11"/>
      <c r="H113" s="11"/>
      <c r="I113" s="7"/>
      <c r="J113" s="7"/>
      <c r="K113" s="7"/>
      <c r="L113" s="7"/>
      <c r="M113" s="14"/>
      <c r="N113" s="7"/>
      <c r="O113" s="7"/>
      <c r="P113" s="10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ht="15.75" customHeight="1">
      <c r="A114" s="7"/>
      <c r="B114" s="25"/>
      <c r="C114" s="25"/>
      <c r="D114" s="10"/>
      <c r="E114" s="10"/>
      <c r="F114" s="10"/>
      <c r="G114" s="11"/>
      <c r="H114" s="11"/>
      <c r="I114" s="7"/>
      <c r="J114" s="7"/>
      <c r="K114" s="7"/>
      <c r="L114" s="7"/>
      <c r="M114" s="14"/>
      <c r="N114" s="7"/>
      <c r="O114" s="7"/>
      <c r="P114" s="10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ht="15.75" customHeight="1">
      <c r="A115" s="7"/>
      <c r="B115" s="25"/>
      <c r="C115" s="25"/>
      <c r="D115" s="10"/>
      <c r="E115" s="10"/>
      <c r="F115" s="10"/>
      <c r="G115" s="11"/>
      <c r="H115" s="11"/>
      <c r="I115" s="7"/>
      <c r="J115" s="7"/>
      <c r="K115" s="7"/>
      <c r="L115" s="7"/>
      <c r="M115" s="14"/>
      <c r="N115" s="7"/>
      <c r="O115" s="7"/>
      <c r="P115" s="10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ht="15.75" customHeight="1">
      <c r="A116" s="7"/>
      <c r="B116" s="25"/>
      <c r="C116" s="25"/>
      <c r="D116" s="10"/>
      <c r="E116" s="10"/>
      <c r="F116" s="10"/>
      <c r="G116" s="11"/>
      <c r="H116" s="11"/>
      <c r="I116" s="7"/>
      <c r="J116" s="7"/>
      <c r="K116" s="7"/>
      <c r="L116" s="7"/>
      <c r="M116" s="14"/>
      <c r="N116" s="7"/>
      <c r="O116" s="7"/>
      <c r="P116" s="10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ht="15.75" customHeight="1">
      <c r="A117" s="7"/>
      <c r="B117" s="25"/>
      <c r="C117" s="25"/>
      <c r="D117" s="10"/>
      <c r="E117" s="10"/>
      <c r="F117" s="10"/>
      <c r="G117" s="11"/>
      <c r="H117" s="11"/>
      <c r="I117" s="7"/>
      <c r="J117" s="7"/>
      <c r="K117" s="7"/>
      <c r="L117" s="7"/>
      <c r="M117" s="14"/>
      <c r="N117" s="7"/>
      <c r="O117" s="7"/>
      <c r="P117" s="10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ht="15.75" customHeight="1">
      <c r="A118" s="7"/>
      <c r="B118" s="25"/>
      <c r="C118" s="25"/>
      <c r="D118" s="10"/>
      <c r="E118" s="10"/>
      <c r="F118" s="10"/>
      <c r="G118" s="11"/>
      <c r="H118" s="11"/>
      <c r="I118" s="7"/>
      <c r="J118" s="7"/>
      <c r="K118" s="7"/>
      <c r="L118" s="7"/>
      <c r="M118" s="14"/>
      <c r="N118" s="7"/>
      <c r="O118" s="7"/>
      <c r="P118" s="10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ht="15.75" customHeight="1">
      <c r="A119" s="7"/>
      <c r="B119" s="25"/>
      <c r="C119" s="25"/>
      <c r="D119" s="10"/>
      <c r="E119" s="10"/>
      <c r="F119" s="10"/>
      <c r="G119" s="11"/>
      <c r="H119" s="11"/>
      <c r="I119" s="7"/>
      <c r="J119" s="7"/>
      <c r="K119" s="7"/>
      <c r="L119" s="7"/>
      <c r="M119" s="14"/>
      <c r="N119" s="7"/>
      <c r="O119" s="7"/>
      <c r="P119" s="10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ht="15.75" customHeight="1">
      <c r="A120" s="7"/>
      <c r="B120" s="25"/>
      <c r="C120" s="25"/>
      <c r="D120" s="10"/>
      <c r="E120" s="10"/>
      <c r="F120" s="10"/>
      <c r="G120" s="11"/>
      <c r="H120" s="11"/>
      <c r="I120" s="7"/>
      <c r="J120" s="7"/>
      <c r="K120" s="7"/>
      <c r="L120" s="7"/>
      <c r="M120" s="14"/>
      <c r="N120" s="7"/>
      <c r="O120" s="7"/>
      <c r="P120" s="10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ht="15.75" customHeight="1">
      <c r="A121" s="7"/>
      <c r="B121" s="25"/>
      <c r="C121" s="25"/>
      <c r="D121" s="10"/>
      <c r="E121" s="10"/>
      <c r="F121" s="10"/>
      <c r="G121" s="11"/>
      <c r="H121" s="11"/>
      <c r="I121" s="7"/>
      <c r="J121" s="7"/>
      <c r="K121" s="7"/>
      <c r="L121" s="7"/>
      <c r="M121" s="14"/>
      <c r="N121" s="7"/>
      <c r="O121" s="7"/>
      <c r="P121" s="10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ht="15.75" customHeight="1">
      <c r="A122" s="7"/>
      <c r="B122" s="25"/>
      <c r="C122" s="25"/>
      <c r="D122" s="10"/>
      <c r="E122" s="10"/>
      <c r="F122" s="10"/>
      <c r="G122" s="11"/>
      <c r="H122" s="11"/>
      <c r="I122" s="7"/>
      <c r="J122" s="7"/>
      <c r="K122" s="7"/>
      <c r="L122" s="7"/>
      <c r="M122" s="14"/>
      <c r="N122" s="7"/>
      <c r="O122" s="7"/>
      <c r="P122" s="10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ht="15.75" customHeight="1">
      <c r="A123" s="7"/>
      <c r="B123" s="25"/>
      <c r="C123" s="25"/>
      <c r="D123" s="10"/>
      <c r="E123" s="10"/>
      <c r="F123" s="10"/>
      <c r="G123" s="11"/>
      <c r="H123" s="11"/>
      <c r="I123" s="7"/>
      <c r="J123" s="7"/>
      <c r="K123" s="7"/>
      <c r="L123" s="7"/>
      <c r="M123" s="14"/>
      <c r="N123" s="7"/>
      <c r="O123" s="7"/>
      <c r="P123" s="10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ht="15.75" customHeight="1">
      <c r="A124" s="7"/>
      <c r="B124" s="25"/>
      <c r="C124" s="25"/>
      <c r="D124" s="10"/>
      <c r="E124" s="10"/>
      <c r="F124" s="10"/>
      <c r="G124" s="11"/>
      <c r="H124" s="11"/>
      <c r="I124" s="7"/>
      <c r="J124" s="7"/>
      <c r="K124" s="7"/>
      <c r="L124" s="7"/>
      <c r="M124" s="14"/>
      <c r="N124" s="7"/>
      <c r="O124" s="7"/>
      <c r="P124" s="10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ht="15.75" customHeight="1">
      <c r="A125" s="7"/>
      <c r="B125" s="25"/>
      <c r="C125" s="25"/>
      <c r="D125" s="10"/>
      <c r="E125" s="10"/>
      <c r="F125" s="10"/>
      <c r="G125" s="11"/>
      <c r="H125" s="11"/>
      <c r="I125" s="7"/>
      <c r="J125" s="7"/>
      <c r="K125" s="7"/>
      <c r="L125" s="7"/>
      <c r="M125" s="14"/>
      <c r="N125" s="7"/>
      <c r="O125" s="7"/>
      <c r="P125" s="10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ht="15.75" customHeight="1">
      <c r="A126" s="7"/>
      <c r="B126" s="25"/>
      <c r="C126" s="25"/>
      <c r="D126" s="10"/>
      <c r="E126" s="10"/>
      <c r="F126" s="10"/>
      <c r="G126" s="11"/>
      <c r="H126" s="11"/>
      <c r="I126" s="7"/>
      <c r="J126" s="7"/>
      <c r="K126" s="7"/>
      <c r="L126" s="7"/>
      <c r="M126" s="14"/>
      <c r="N126" s="7"/>
      <c r="O126" s="7"/>
      <c r="P126" s="10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ht="15.75" customHeight="1">
      <c r="A127" s="7"/>
      <c r="B127" s="25"/>
      <c r="C127" s="25"/>
      <c r="D127" s="10"/>
      <c r="E127" s="10"/>
      <c r="F127" s="10"/>
      <c r="G127" s="11"/>
      <c r="H127" s="11"/>
      <c r="I127" s="7"/>
      <c r="J127" s="7"/>
      <c r="K127" s="7"/>
      <c r="L127" s="7"/>
      <c r="M127" s="14"/>
      <c r="N127" s="7"/>
      <c r="O127" s="7"/>
      <c r="P127" s="10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ht="15.75" customHeight="1">
      <c r="A128" s="7"/>
      <c r="B128" s="25"/>
      <c r="C128" s="25"/>
      <c r="D128" s="10"/>
      <c r="E128" s="10"/>
      <c r="F128" s="10"/>
      <c r="G128" s="11"/>
      <c r="H128" s="11"/>
      <c r="I128" s="7"/>
      <c r="J128" s="7"/>
      <c r="K128" s="7"/>
      <c r="L128" s="7"/>
      <c r="M128" s="14"/>
      <c r="N128" s="7"/>
      <c r="O128" s="7"/>
      <c r="P128" s="10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ht="15.75" customHeight="1">
      <c r="A129" s="7"/>
      <c r="B129" s="25"/>
      <c r="C129" s="25"/>
      <c r="D129" s="10"/>
      <c r="E129" s="10"/>
      <c r="F129" s="10"/>
      <c r="G129" s="11"/>
      <c r="H129" s="11"/>
      <c r="I129" s="7"/>
      <c r="J129" s="7"/>
      <c r="K129" s="7"/>
      <c r="L129" s="7"/>
      <c r="M129" s="14"/>
      <c r="N129" s="7"/>
      <c r="O129" s="7"/>
      <c r="P129" s="10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ht="15.75" customHeight="1">
      <c r="A130" s="7"/>
      <c r="B130" s="25"/>
      <c r="C130" s="25"/>
      <c r="D130" s="10"/>
      <c r="E130" s="10"/>
      <c r="F130" s="10"/>
      <c r="G130" s="11"/>
      <c r="H130" s="11"/>
      <c r="I130" s="7"/>
      <c r="J130" s="7"/>
      <c r="K130" s="7"/>
      <c r="L130" s="7"/>
      <c r="M130" s="14"/>
      <c r="N130" s="7"/>
      <c r="O130" s="7"/>
      <c r="P130" s="10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ht="15.75" customHeight="1">
      <c r="A131" s="7"/>
      <c r="B131" s="25"/>
      <c r="C131" s="25"/>
      <c r="D131" s="10"/>
      <c r="E131" s="10"/>
      <c r="F131" s="10"/>
      <c r="G131" s="11"/>
      <c r="H131" s="11"/>
      <c r="I131" s="7"/>
      <c r="J131" s="7"/>
      <c r="K131" s="7"/>
      <c r="L131" s="7"/>
      <c r="M131" s="14"/>
      <c r="N131" s="7"/>
      <c r="O131" s="7"/>
      <c r="P131" s="10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ht="15.75" customHeight="1">
      <c r="A132" s="7"/>
      <c r="B132" s="25"/>
      <c r="C132" s="25"/>
      <c r="D132" s="10"/>
      <c r="E132" s="10"/>
      <c r="F132" s="10"/>
      <c r="G132" s="11"/>
      <c r="H132" s="11"/>
      <c r="I132" s="7"/>
      <c r="J132" s="7"/>
      <c r="K132" s="7"/>
      <c r="L132" s="7"/>
      <c r="M132" s="14"/>
      <c r="N132" s="7"/>
      <c r="O132" s="7"/>
      <c r="P132" s="10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ht="15.75" customHeight="1">
      <c r="A133" s="7"/>
      <c r="B133" s="25"/>
      <c r="C133" s="25"/>
      <c r="D133" s="10"/>
      <c r="E133" s="10"/>
      <c r="F133" s="10"/>
      <c r="G133" s="11"/>
      <c r="H133" s="11"/>
      <c r="I133" s="7"/>
      <c r="J133" s="7"/>
      <c r="K133" s="7"/>
      <c r="L133" s="7"/>
      <c r="M133" s="14"/>
      <c r="N133" s="7"/>
      <c r="O133" s="7"/>
      <c r="P133" s="10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ht="15.75" customHeight="1">
      <c r="A134" s="7"/>
      <c r="B134" s="25"/>
      <c r="C134" s="25"/>
      <c r="D134" s="10"/>
      <c r="E134" s="10"/>
      <c r="F134" s="10"/>
      <c r="G134" s="11"/>
      <c r="H134" s="11"/>
      <c r="I134" s="7"/>
      <c r="J134" s="7"/>
      <c r="K134" s="7"/>
      <c r="L134" s="7"/>
      <c r="M134" s="14"/>
      <c r="N134" s="7"/>
      <c r="O134" s="7"/>
      <c r="P134" s="10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ht="15.75" customHeight="1">
      <c r="A135" s="7"/>
      <c r="B135" s="25"/>
      <c r="C135" s="25"/>
      <c r="D135" s="10"/>
      <c r="E135" s="10"/>
      <c r="F135" s="10"/>
      <c r="G135" s="11"/>
      <c r="H135" s="11"/>
      <c r="I135" s="7"/>
      <c r="J135" s="7"/>
      <c r="K135" s="7"/>
      <c r="L135" s="7"/>
      <c r="M135" s="14"/>
      <c r="N135" s="7"/>
      <c r="O135" s="7"/>
      <c r="P135" s="10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ht="15.75" customHeight="1">
      <c r="A136" s="7"/>
      <c r="B136" s="25"/>
      <c r="C136" s="25"/>
      <c r="D136" s="10"/>
      <c r="E136" s="10"/>
      <c r="F136" s="10"/>
      <c r="G136" s="11"/>
      <c r="H136" s="11"/>
      <c r="I136" s="7"/>
      <c r="J136" s="7"/>
      <c r="K136" s="7"/>
      <c r="L136" s="7"/>
      <c r="M136" s="14"/>
      <c r="N136" s="7"/>
      <c r="O136" s="7"/>
      <c r="P136" s="10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ht="15.75" customHeight="1">
      <c r="A137" s="7"/>
      <c r="B137" s="25"/>
      <c r="C137" s="25"/>
      <c r="D137" s="10"/>
      <c r="E137" s="10"/>
      <c r="F137" s="10"/>
      <c r="G137" s="11"/>
      <c r="H137" s="11"/>
      <c r="I137" s="7"/>
      <c r="J137" s="7"/>
      <c r="K137" s="7"/>
      <c r="L137" s="7"/>
      <c r="M137" s="14"/>
      <c r="N137" s="7"/>
      <c r="O137" s="7"/>
      <c r="P137" s="10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ht="15.75" customHeight="1">
      <c r="A138" s="7"/>
      <c r="B138" s="25"/>
      <c r="C138" s="25"/>
      <c r="D138" s="10"/>
      <c r="E138" s="10"/>
      <c r="F138" s="10"/>
      <c r="G138" s="11"/>
      <c r="H138" s="11"/>
      <c r="I138" s="7"/>
      <c r="J138" s="7"/>
      <c r="K138" s="7"/>
      <c r="L138" s="7"/>
      <c r="M138" s="14"/>
      <c r="N138" s="7"/>
      <c r="O138" s="7"/>
      <c r="P138" s="10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ht="15.75" customHeight="1">
      <c r="A139" s="7"/>
      <c r="B139" s="25"/>
      <c r="C139" s="25"/>
      <c r="D139" s="10"/>
      <c r="E139" s="10"/>
      <c r="F139" s="10"/>
      <c r="G139" s="11"/>
      <c r="H139" s="11"/>
      <c r="I139" s="7"/>
      <c r="J139" s="7"/>
      <c r="K139" s="7"/>
      <c r="L139" s="7"/>
      <c r="M139" s="14"/>
      <c r="N139" s="7"/>
      <c r="O139" s="7"/>
      <c r="P139" s="10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ht="15.75" customHeight="1">
      <c r="A140" s="7"/>
      <c r="B140" s="25"/>
      <c r="C140" s="25"/>
      <c r="D140" s="10"/>
      <c r="E140" s="10"/>
      <c r="F140" s="10"/>
      <c r="G140" s="11"/>
      <c r="H140" s="11"/>
      <c r="I140" s="7"/>
      <c r="J140" s="7"/>
      <c r="K140" s="7"/>
      <c r="L140" s="7"/>
      <c r="M140" s="14"/>
      <c r="N140" s="7"/>
      <c r="O140" s="7"/>
      <c r="P140" s="10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ht="15.75" customHeight="1">
      <c r="A141" s="7"/>
      <c r="B141" s="25"/>
      <c r="C141" s="25"/>
      <c r="D141" s="10"/>
      <c r="E141" s="10"/>
      <c r="F141" s="10"/>
      <c r="G141" s="11"/>
      <c r="H141" s="11"/>
      <c r="I141" s="7"/>
      <c r="J141" s="7"/>
      <c r="K141" s="7"/>
      <c r="L141" s="7"/>
      <c r="M141" s="14"/>
      <c r="N141" s="7"/>
      <c r="O141" s="7"/>
      <c r="P141" s="10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ht="15.75" customHeight="1">
      <c r="A142" s="7"/>
      <c r="B142" s="25"/>
      <c r="C142" s="25"/>
      <c r="D142" s="10"/>
      <c r="E142" s="10"/>
      <c r="F142" s="10"/>
      <c r="G142" s="11"/>
      <c r="H142" s="11"/>
      <c r="I142" s="7"/>
      <c r="J142" s="7"/>
      <c r="K142" s="7"/>
      <c r="L142" s="7"/>
      <c r="M142" s="14"/>
      <c r="N142" s="7"/>
      <c r="O142" s="7"/>
      <c r="P142" s="10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ht="15.75" customHeight="1">
      <c r="A143" s="7"/>
      <c r="B143" s="25"/>
      <c r="C143" s="25"/>
      <c r="D143" s="10"/>
      <c r="E143" s="10"/>
      <c r="F143" s="10"/>
      <c r="G143" s="11"/>
      <c r="H143" s="11"/>
      <c r="I143" s="7"/>
      <c r="J143" s="7"/>
      <c r="K143" s="7"/>
      <c r="L143" s="7"/>
      <c r="M143" s="14"/>
      <c r="N143" s="7"/>
      <c r="O143" s="7"/>
      <c r="P143" s="10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ht="15.75" customHeight="1">
      <c r="A144" s="7"/>
      <c r="B144" s="25"/>
      <c r="C144" s="25"/>
      <c r="D144" s="10"/>
      <c r="E144" s="10"/>
      <c r="F144" s="10"/>
      <c r="G144" s="11"/>
      <c r="H144" s="11"/>
      <c r="I144" s="7"/>
      <c r="J144" s="7"/>
      <c r="K144" s="7"/>
      <c r="L144" s="7"/>
      <c r="M144" s="14"/>
      <c r="N144" s="7"/>
      <c r="O144" s="7"/>
      <c r="P144" s="10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ht="15.75" customHeight="1">
      <c r="A145" s="7"/>
      <c r="B145" s="25"/>
      <c r="C145" s="25"/>
      <c r="D145" s="10"/>
      <c r="E145" s="10"/>
      <c r="F145" s="10"/>
      <c r="G145" s="11"/>
      <c r="H145" s="11"/>
      <c r="I145" s="7"/>
      <c r="J145" s="7"/>
      <c r="K145" s="7"/>
      <c r="L145" s="7"/>
      <c r="M145" s="14"/>
      <c r="N145" s="7"/>
      <c r="O145" s="7"/>
      <c r="P145" s="10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ht="15.75" customHeight="1">
      <c r="A146" s="7"/>
      <c r="B146" s="25"/>
      <c r="C146" s="25"/>
      <c r="D146" s="10"/>
      <c r="E146" s="10"/>
      <c r="F146" s="10"/>
      <c r="G146" s="11"/>
      <c r="H146" s="11"/>
      <c r="I146" s="7"/>
      <c r="J146" s="7"/>
      <c r="K146" s="7"/>
      <c r="L146" s="7"/>
      <c r="M146" s="14"/>
      <c r="N146" s="7"/>
      <c r="O146" s="7"/>
      <c r="P146" s="10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ht="15.75" customHeight="1">
      <c r="A147" s="7"/>
      <c r="B147" s="25"/>
      <c r="C147" s="25"/>
      <c r="D147" s="10"/>
      <c r="E147" s="10"/>
      <c r="F147" s="10"/>
      <c r="G147" s="11"/>
      <c r="H147" s="11"/>
      <c r="I147" s="7"/>
      <c r="J147" s="7"/>
      <c r="K147" s="7"/>
      <c r="L147" s="7"/>
      <c r="M147" s="14"/>
      <c r="N147" s="7"/>
      <c r="O147" s="7"/>
      <c r="P147" s="10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ht="15.75" customHeight="1">
      <c r="A148" s="7"/>
      <c r="B148" s="25"/>
      <c r="C148" s="25"/>
      <c r="D148" s="10"/>
      <c r="E148" s="10"/>
      <c r="F148" s="10"/>
      <c r="G148" s="11"/>
      <c r="H148" s="11"/>
      <c r="I148" s="7"/>
      <c r="J148" s="7"/>
      <c r="K148" s="7"/>
      <c r="L148" s="7"/>
      <c r="M148" s="14"/>
      <c r="N148" s="7"/>
      <c r="O148" s="7"/>
      <c r="P148" s="10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ht="15.75" customHeight="1">
      <c r="A149" s="7"/>
      <c r="B149" s="25"/>
      <c r="C149" s="25"/>
      <c r="D149" s="10"/>
      <c r="E149" s="10"/>
      <c r="F149" s="10"/>
      <c r="G149" s="11"/>
      <c r="H149" s="11"/>
      <c r="I149" s="7"/>
      <c r="J149" s="7"/>
      <c r="K149" s="7"/>
      <c r="L149" s="7"/>
      <c r="M149" s="14"/>
      <c r="N149" s="7"/>
      <c r="O149" s="7"/>
      <c r="P149" s="10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ht="15.75" customHeight="1">
      <c r="A150" s="7"/>
      <c r="B150" s="25"/>
      <c r="C150" s="25"/>
      <c r="D150" s="10"/>
      <c r="E150" s="10"/>
      <c r="F150" s="10"/>
      <c r="G150" s="11"/>
      <c r="H150" s="11"/>
      <c r="I150" s="7"/>
      <c r="J150" s="7"/>
      <c r="K150" s="7"/>
      <c r="L150" s="7"/>
      <c r="M150" s="14"/>
      <c r="N150" s="7"/>
      <c r="O150" s="7"/>
      <c r="P150" s="10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ht="15.75" customHeight="1">
      <c r="A151" s="7"/>
      <c r="B151" s="25"/>
      <c r="C151" s="25"/>
      <c r="D151" s="10"/>
      <c r="E151" s="10"/>
      <c r="F151" s="10"/>
      <c r="G151" s="11"/>
      <c r="H151" s="11"/>
      <c r="I151" s="7"/>
      <c r="J151" s="7"/>
      <c r="K151" s="7"/>
      <c r="L151" s="7"/>
      <c r="M151" s="14"/>
      <c r="N151" s="7"/>
      <c r="O151" s="7"/>
      <c r="P151" s="10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ht="15.75" customHeight="1">
      <c r="A152" s="7"/>
      <c r="B152" s="25"/>
      <c r="C152" s="25"/>
      <c r="D152" s="10"/>
      <c r="E152" s="10"/>
      <c r="F152" s="10"/>
      <c r="G152" s="11"/>
      <c r="H152" s="11"/>
      <c r="I152" s="7"/>
      <c r="J152" s="7"/>
      <c r="K152" s="7"/>
      <c r="L152" s="7"/>
      <c r="M152" s="14"/>
      <c r="N152" s="7"/>
      <c r="O152" s="7"/>
      <c r="P152" s="10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ht="15.75" customHeight="1">
      <c r="A153" s="7"/>
      <c r="B153" s="25"/>
      <c r="C153" s="25"/>
      <c r="D153" s="10"/>
      <c r="E153" s="10"/>
      <c r="F153" s="10"/>
      <c r="G153" s="11"/>
      <c r="H153" s="11"/>
      <c r="I153" s="7"/>
      <c r="J153" s="7"/>
      <c r="K153" s="7"/>
      <c r="L153" s="7"/>
      <c r="M153" s="14"/>
      <c r="N153" s="7"/>
      <c r="O153" s="7"/>
      <c r="P153" s="10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ht="15.75" customHeight="1">
      <c r="A154" s="7"/>
      <c r="B154" s="25"/>
      <c r="C154" s="25"/>
      <c r="D154" s="10"/>
      <c r="E154" s="10"/>
      <c r="F154" s="10"/>
      <c r="G154" s="11"/>
      <c r="H154" s="11"/>
      <c r="I154" s="7"/>
      <c r="J154" s="7"/>
      <c r="K154" s="7"/>
      <c r="L154" s="7"/>
      <c r="M154" s="14"/>
      <c r="N154" s="7"/>
      <c r="O154" s="7"/>
      <c r="P154" s="10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ht="15.75" customHeight="1">
      <c r="A155" s="7"/>
      <c r="B155" s="25"/>
      <c r="C155" s="25"/>
      <c r="D155" s="10"/>
      <c r="E155" s="10"/>
      <c r="F155" s="10"/>
      <c r="G155" s="11"/>
      <c r="H155" s="11"/>
      <c r="I155" s="7"/>
      <c r="J155" s="7"/>
      <c r="K155" s="7"/>
      <c r="L155" s="7"/>
      <c r="M155" s="14"/>
      <c r="N155" s="7"/>
      <c r="O155" s="7"/>
      <c r="P155" s="10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ht="15.75" customHeight="1">
      <c r="A156" s="7"/>
      <c r="B156" s="25"/>
      <c r="C156" s="25"/>
      <c r="D156" s="10"/>
      <c r="E156" s="10"/>
      <c r="F156" s="10"/>
      <c r="G156" s="11"/>
      <c r="H156" s="11"/>
      <c r="I156" s="7"/>
      <c r="J156" s="7"/>
      <c r="K156" s="7"/>
      <c r="L156" s="7"/>
      <c r="M156" s="14"/>
      <c r="N156" s="7"/>
      <c r="O156" s="7"/>
      <c r="P156" s="10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ht="15.75" customHeight="1">
      <c r="A157" s="7"/>
      <c r="B157" s="25"/>
      <c r="C157" s="25"/>
      <c r="D157" s="10"/>
      <c r="E157" s="10"/>
      <c r="F157" s="10"/>
      <c r="G157" s="11"/>
      <c r="H157" s="11"/>
      <c r="I157" s="7"/>
      <c r="J157" s="7"/>
      <c r="K157" s="7"/>
      <c r="L157" s="7"/>
      <c r="M157" s="14"/>
      <c r="N157" s="7"/>
      <c r="O157" s="7"/>
      <c r="P157" s="10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ht="15.75" customHeight="1">
      <c r="A158" s="7"/>
      <c r="B158" s="25"/>
      <c r="C158" s="25"/>
      <c r="D158" s="10"/>
      <c r="E158" s="10"/>
      <c r="F158" s="10"/>
      <c r="G158" s="11"/>
      <c r="H158" s="11"/>
      <c r="I158" s="7"/>
      <c r="J158" s="7"/>
      <c r="K158" s="7"/>
      <c r="L158" s="7"/>
      <c r="M158" s="14"/>
      <c r="N158" s="7"/>
      <c r="O158" s="7"/>
      <c r="P158" s="10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ht="15.75" customHeight="1">
      <c r="A159" s="7"/>
      <c r="B159" s="25"/>
      <c r="C159" s="25"/>
      <c r="D159" s="10"/>
      <c r="E159" s="10"/>
      <c r="F159" s="10"/>
      <c r="G159" s="11"/>
      <c r="H159" s="11"/>
      <c r="I159" s="7"/>
      <c r="J159" s="7"/>
      <c r="K159" s="7"/>
      <c r="L159" s="7"/>
      <c r="M159" s="14"/>
      <c r="N159" s="7"/>
      <c r="O159" s="7"/>
      <c r="P159" s="10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ht="15.75" customHeight="1">
      <c r="A160" s="7"/>
      <c r="B160" s="25"/>
      <c r="C160" s="25"/>
      <c r="D160" s="10"/>
      <c r="E160" s="10"/>
      <c r="F160" s="10"/>
      <c r="G160" s="11"/>
      <c r="H160" s="11"/>
      <c r="I160" s="7"/>
      <c r="J160" s="7"/>
      <c r="K160" s="7"/>
      <c r="L160" s="7"/>
      <c r="M160" s="14"/>
      <c r="N160" s="7"/>
      <c r="O160" s="7"/>
      <c r="P160" s="10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ht="15.75" customHeight="1">
      <c r="A161" s="7"/>
      <c r="B161" s="25"/>
      <c r="C161" s="25"/>
      <c r="D161" s="10"/>
      <c r="E161" s="10"/>
      <c r="F161" s="10"/>
      <c r="G161" s="11"/>
      <c r="H161" s="11"/>
      <c r="I161" s="7"/>
      <c r="J161" s="7"/>
      <c r="K161" s="7"/>
      <c r="L161" s="7"/>
      <c r="M161" s="14"/>
      <c r="N161" s="7"/>
      <c r="O161" s="7"/>
      <c r="P161" s="10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ht="15.75" customHeight="1">
      <c r="A162" s="7"/>
      <c r="B162" s="25"/>
      <c r="C162" s="25"/>
      <c r="D162" s="10"/>
      <c r="E162" s="10"/>
      <c r="F162" s="10"/>
      <c r="G162" s="11"/>
      <c r="H162" s="11"/>
      <c r="I162" s="7"/>
      <c r="J162" s="7"/>
      <c r="K162" s="7"/>
      <c r="L162" s="7"/>
      <c r="M162" s="14"/>
      <c r="N162" s="7"/>
      <c r="O162" s="7"/>
      <c r="P162" s="10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ht="15.75" customHeight="1">
      <c r="A163" s="7"/>
      <c r="B163" s="25"/>
      <c r="C163" s="25"/>
      <c r="D163" s="10"/>
      <c r="E163" s="10"/>
      <c r="F163" s="10"/>
      <c r="G163" s="11"/>
      <c r="H163" s="11"/>
      <c r="I163" s="7"/>
      <c r="J163" s="7"/>
      <c r="K163" s="7"/>
      <c r="L163" s="7"/>
      <c r="M163" s="14"/>
      <c r="N163" s="7"/>
      <c r="O163" s="7"/>
      <c r="P163" s="10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ht="15.75" customHeight="1">
      <c r="A164" s="7"/>
      <c r="B164" s="25"/>
      <c r="C164" s="25"/>
      <c r="D164" s="10"/>
      <c r="E164" s="10"/>
      <c r="F164" s="10"/>
      <c r="G164" s="11"/>
      <c r="H164" s="11"/>
      <c r="I164" s="7"/>
      <c r="J164" s="7"/>
      <c r="K164" s="7"/>
      <c r="L164" s="7"/>
      <c r="M164" s="14"/>
      <c r="N164" s="7"/>
      <c r="O164" s="7"/>
      <c r="P164" s="10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ht="15.75" customHeight="1">
      <c r="A165" s="7"/>
      <c r="B165" s="25"/>
      <c r="C165" s="25"/>
      <c r="D165" s="10"/>
      <c r="E165" s="10"/>
      <c r="F165" s="10"/>
      <c r="G165" s="11"/>
      <c r="H165" s="11"/>
      <c r="I165" s="7"/>
      <c r="J165" s="7"/>
      <c r="K165" s="7"/>
      <c r="L165" s="7"/>
      <c r="M165" s="14"/>
      <c r="N165" s="7"/>
      <c r="O165" s="7"/>
      <c r="P165" s="10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ht="15.75" customHeight="1">
      <c r="A166" s="7"/>
      <c r="B166" s="25"/>
      <c r="C166" s="25"/>
      <c r="D166" s="10"/>
      <c r="E166" s="10"/>
      <c r="F166" s="10"/>
      <c r="G166" s="11"/>
      <c r="H166" s="11"/>
      <c r="I166" s="7"/>
      <c r="J166" s="7"/>
      <c r="K166" s="7"/>
      <c r="L166" s="7"/>
      <c r="M166" s="14"/>
      <c r="N166" s="7"/>
      <c r="O166" s="7"/>
      <c r="P166" s="10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ht="15.75" customHeight="1">
      <c r="A167" s="7"/>
      <c r="B167" s="25"/>
      <c r="C167" s="25"/>
      <c r="D167" s="10"/>
      <c r="E167" s="10"/>
      <c r="F167" s="10"/>
      <c r="G167" s="11"/>
      <c r="H167" s="11"/>
      <c r="I167" s="7"/>
      <c r="J167" s="7"/>
      <c r="K167" s="7"/>
      <c r="L167" s="7"/>
      <c r="M167" s="14"/>
      <c r="N167" s="7"/>
      <c r="O167" s="7"/>
      <c r="P167" s="10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ht="15.75" customHeight="1">
      <c r="A168" s="7"/>
      <c r="B168" s="25"/>
      <c r="C168" s="25"/>
      <c r="D168" s="10"/>
      <c r="E168" s="10"/>
      <c r="F168" s="10"/>
      <c r="G168" s="11"/>
      <c r="H168" s="11"/>
      <c r="I168" s="7"/>
      <c r="J168" s="7"/>
      <c r="K168" s="7"/>
      <c r="L168" s="7"/>
      <c r="M168" s="14"/>
      <c r="N168" s="7"/>
      <c r="O168" s="7"/>
      <c r="P168" s="10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ht="15.75" customHeight="1">
      <c r="A169" s="7"/>
      <c r="B169" s="25"/>
      <c r="C169" s="25"/>
      <c r="D169" s="10"/>
      <c r="E169" s="10"/>
      <c r="F169" s="10"/>
      <c r="G169" s="11"/>
      <c r="H169" s="11"/>
      <c r="I169" s="7"/>
      <c r="J169" s="7"/>
      <c r="K169" s="7"/>
      <c r="L169" s="7"/>
      <c r="M169" s="14"/>
      <c r="N169" s="7"/>
      <c r="O169" s="7"/>
      <c r="P169" s="10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ht="15.75" customHeight="1">
      <c r="A170" s="7"/>
      <c r="B170" s="25"/>
      <c r="C170" s="25"/>
      <c r="D170" s="10"/>
      <c r="E170" s="10"/>
      <c r="F170" s="10"/>
      <c r="G170" s="11"/>
      <c r="H170" s="11"/>
      <c r="I170" s="7"/>
      <c r="J170" s="7"/>
      <c r="K170" s="7"/>
      <c r="L170" s="7"/>
      <c r="M170" s="14"/>
      <c r="N170" s="7"/>
      <c r="O170" s="7"/>
      <c r="P170" s="10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ht="15.75" customHeight="1">
      <c r="A171" s="7"/>
      <c r="B171" s="25"/>
      <c r="C171" s="25"/>
      <c r="D171" s="10"/>
      <c r="E171" s="10"/>
      <c r="F171" s="10"/>
      <c r="G171" s="11"/>
      <c r="H171" s="11"/>
      <c r="I171" s="7"/>
      <c r="J171" s="7"/>
      <c r="K171" s="7"/>
      <c r="L171" s="7"/>
      <c r="M171" s="14"/>
      <c r="N171" s="7"/>
      <c r="O171" s="7"/>
      <c r="P171" s="10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ht="15.75" customHeight="1">
      <c r="A172" s="7"/>
      <c r="B172" s="25"/>
      <c r="C172" s="25"/>
      <c r="D172" s="10"/>
      <c r="E172" s="10"/>
      <c r="F172" s="10"/>
      <c r="G172" s="11"/>
      <c r="H172" s="11"/>
      <c r="I172" s="7"/>
      <c r="J172" s="7"/>
      <c r="K172" s="7"/>
      <c r="L172" s="7"/>
      <c r="M172" s="14"/>
      <c r="N172" s="7"/>
      <c r="O172" s="7"/>
      <c r="P172" s="10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ht="15.75" customHeight="1">
      <c r="A173" s="7"/>
      <c r="B173" s="25"/>
      <c r="C173" s="25"/>
      <c r="D173" s="10"/>
      <c r="E173" s="10"/>
      <c r="F173" s="10"/>
      <c r="G173" s="11"/>
      <c r="H173" s="11"/>
      <c r="I173" s="7"/>
      <c r="J173" s="7"/>
      <c r="K173" s="7"/>
      <c r="L173" s="7"/>
      <c r="M173" s="14"/>
      <c r="N173" s="7"/>
      <c r="O173" s="7"/>
      <c r="P173" s="10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ht="15.75" customHeight="1">
      <c r="A174" s="7"/>
      <c r="B174" s="25"/>
      <c r="C174" s="25"/>
      <c r="D174" s="10"/>
      <c r="E174" s="10"/>
      <c r="F174" s="10"/>
      <c r="G174" s="11"/>
      <c r="H174" s="11"/>
      <c r="I174" s="7"/>
      <c r="J174" s="7"/>
      <c r="K174" s="7"/>
      <c r="L174" s="7"/>
      <c r="M174" s="14"/>
      <c r="N174" s="7"/>
      <c r="O174" s="7"/>
      <c r="P174" s="10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ht="15.75" customHeight="1">
      <c r="A175" s="7"/>
      <c r="B175" s="25"/>
      <c r="C175" s="25"/>
      <c r="D175" s="10"/>
      <c r="E175" s="10"/>
      <c r="F175" s="10"/>
      <c r="G175" s="11"/>
      <c r="H175" s="11"/>
      <c r="I175" s="7"/>
      <c r="J175" s="7"/>
      <c r="K175" s="7"/>
      <c r="L175" s="7"/>
      <c r="M175" s="14"/>
      <c r="N175" s="7"/>
      <c r="O175" s="7"/>
      <c r="P175" s="10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ht="15.75" customHeight="1">
      <c r="A176" s="7"/>
      <c r="B176" s="25"/>
      <c r="C176" s="25"/>
      <c r="D176" s="10"/>
      <c r="E176" s="10"/>
      <c r="F176" s="10"/>
      <c r="G176" s="11"/>
      <c r="H176" s="11"/>
      <c r="I176" s="7"/>
      <c r="J176" s="7"/>
      <c r="K176" s="7"/>
      <c r="L176" s="7"/>
      <c r="M176" s="14"/>
      <c r="N176" s="7"/>
      <c r="O176" s="7"/>
      <c r="P176" s="10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ht="15.75" customHeight="1">
      <c r="A177" s="7"/>
      <c r="B177" s="25"/>
      <c r="C177" s="25"/>
      <c r="D177" s="10"/>
      <c r="E177" s="10"/>
      <c r="F177" s="10"/>
      <c r="G177" s="11"/>
      <c r="H177" s="11"/>
      <c r="I177" s="7"/>
      <c r="J177" s="7"/>
      <c r="K177" s="7"/>
      <c r="L177" s="7"/>
      <c r="M177" s="14"/>
      <c r="N177" s="7"/>
      <c r="O177" s="7"/>
      <c r="P177" s="10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ht="15.75" customHeight="1">
      <c r="A178" s="7"/>
      <c r="B178" s="25"/>
      <c r="C178" s="25"/>
      <c r="D178" s="10"/>
      <c r="E178" s="10"/>
      <c r="F178" s="10"/>
      <c r="G178" s="11"/>
      <c r="H178" s="11"/>
      <c r="I178" s="7"/>
      <c r="J178" s="7"/>
      <c r="K178" s="7"/>
      <c r="L178" s="7"/>
      <c r="M178" s="14"/>
      <c r="N178" s="7"/>
      <c r="O178" s="7"/>
      <c r="P178" s="10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ht="15.75" customHeight="1">
      <c r="A179" s="7"/>
      <c r="B179" s="25"/>
      <c r="C179" s="25"/>
      <c r="D179" s="10"/>
      <c r="E179" s="10"/>
      <c r="F179" s="10"/>
      <c r="G179" s="11"/>
      <c r="H179" s="11"/>
      <c r="I179" s="7"/>
      <c r="J179" s="7"/>
      <c r="K179" s="7"/>
      <c r="L179" s="7"/>
      <c r="M179" s="14"/>
      <c r="N179" s="7"/>
      <c r="O179" s="7"/>
      <c r="P179" s="10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ht="15.75" customHeight="1">
      <c r="A180" s="7"/>
      <c r="B180" s="25"/>
      <c r="C180" s="25"/>
      <c r="D180" s="10"/>
      <c r="E180" s="10"/>
      <c r="F180" s="10"/>
      <c r="G180" s="11"/>
      <c r="H180" s="11"/>
      <c r="I180" s="7"/>
      <c r="J180" s="7"/>
      <c r="K180" s="7"/>
      <c r="L180" s="7"/>
      <c r="M180" s="14"/>
      <c r="N180" s="7"/>
      <c r="O180" s="7"/>
      <c r="P180" s="10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ht="15.75" customHeight="1">
      <c r="A181" s="7"/>
      <c r="B181" s="25"/>
      <c r="C181" s="25"/>
      <c r="D181" s="10"/>
      <c r="E181" s="10"/>
      <c r="F181" s="10"/>
      <c r="G181" s="11"/>
      <c r="H181" s="11"/>
      <c r="I181" s="7"/>
      <c r="J181" s="7"/>
      <c r="K181" s="7"/>
      <c r="L181" s="7"/>
      <c r="M181" s="14"/>
      <c r="N181" s="7"/>
      <c r="O181" s="7"/>
      <c r="P181" s="10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ht="15.75" customHeight="1">
      <c r="A182" s="7"/>
      <c r="B182" s="25"/>
      <c r="C182" s="25"/>
      <c r="D182" s="10"/>
      <c r="E182" s="10"/>
      <c r="F182" s="10"/>
      <c r="G182" s="11"/>
      <c r="H182" s="11"/>
      <c r="I182" s="7"/>
      <c r="J182" s="7"/>
      <c r="K182" s="7"/>
      <c r="L182" s="7"/>
      <c r="M182" s="14"/>
      <c r="N182" s="7"/>
      <c r="O182" s="7"/>
      <c r="P182" s="10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ht="15.75" customHeight="1">
      <c r="A183" s="7"/>
      <c r="B183" s="25"/>
      <c r="C183" s="25"/>
      <c r="D183" s="10"/>
      <c r="E183" s="10"/>
      <c r="F183" s="10"/>
      <c r="G183" s="11"/>
      <c r="H183" s="11"/>
      <c r="I183" s="7"/>
      <c r="J183" s="7"/>
      <c r="K183" s="7"/>
      <c r="L183" s="7"/>
      <c r="M183" s="14"/>
      <c r="N183" s="7"/>
      <c r="O183" s="7"/>
      <c r="P183" s="10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ht="15.75" customHeight="1">
      <c r="A184" s="7"/>
      <c r="B184" s="25"/>
      <c r="C184" s="25"/>
      <c r="D184" s="10"/>
      <c r="E184" s="10"/>
      <c r="F184" s="10"/>
      <c r="G184" s="11"/>
      <c r="H184" s="11"/>
      <c r="I184" s="7"/>
      <c r="J184" s="7"/>
      <c r="K184" s="7"/>
      <c r="L184" s="7"/>
      <c r="M184" s="14"/>
      <c r="N184" s="7"/>
      <c r="O184" s="7"/>
      <c r="P184" s="10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ht="15.75" customHeight="1">
      <c r="A185" s="7"/>
      <c r="B185" s="25"/>
      <c r="C185" s="25"/>
      <c r="D185" s="10"/>
      <c r="E185" s="10"/>
      <c r="F185" s="10"/>
      <c r="G185" s="11"/>
      <c r="H185" s="11"/>
      <c r="I185" s="7"/>
      <c r="J185" s="7"/>
      <c r="K185" s="7"/>
      <c r="L185" s="7"/>
      <c r="M185" s="14"/>
      <c r="N185" s="7"/>
      <c r="O185" s="7"/>
      <c r="P185" s="10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ht="15.75" customHeight="1">
      <c r="A186" s="7"/>
      <c r="B186" s="25"/>
      <c r="C186" s="25"/>
      <c r="D186" s="10"/>
      <c r="E186" s="10"/>
      <c r="F186" s="10"/>
      <c r="G186" s="11"/>
      <c r="H186" s="11"/>
      <c r="I186" s="7"/>
      <c r="J186" s="7"/>
      <c r="K186" s="7"/>
      <c r="L186" s="7"/>
      <c r="M186" s="14"/>
      <c r="N186" s="7"/>
      <c r="O186" s="7"/>
      <c r="P186" s="10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ht="15.75" customHeight="1">
      <c r="A187" s="7"/>
      <c r="B187" s="25"/>
      <c r="C187" s="25"/>
      <c r="D187" s="10"/>
      <c r="E187" s="10"/>
      <c r="F187" s="10"/>
      <c r="G187" s="11"/>
      <c r="H187" s="11"/>
      <c r="I187" s="7"/>
      <c r="J187" s="7"/>
      <c r="K187" s="7"/>
      <c r="L187" s="7"/>
      <c r="M187" s="14"/>
      <c r="N187" s="7"/>
      <c r="O187" s="7"/>
      <c r="P187" s="10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ht="15.75" customHeight="1">
      <c r="A188" s="7"/>
      <c r="B188" s="25"/>
      <c r="C188" s="25"/>
      <c r="D188" s="10"/>
      <c r="E188" s="10"/>
      <c r="F188" s="10"/>
      <c r="G188" s="11"/>
      <c r="H188" s="11"/>
      <c r="I188" s="7"/>
      <c r="J188" s="7"/>
      <c r="K188" s="7"/>
      <c r="L188" s="7"/>
      <c r="M188" s="14"/>
      <c r="N188" s="7"/>
      <c r="O188" s="7"/>
      <c r="P188" s="10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ht="15.75" customHeight="1">
      <c r="A189" s="7"/>
      <c r="B189" s="25"/>
      <c r="C189" s="25"/>
      <c r="D189" s="10"/>
      <c r="E189" s="10"/>
      <c r="F189" s="10"/>
      <c r="G189" s="11"/>
      <c r="H189" s="11"/>
      <c r="I189" s="7"/>
      <c r="J189" s="7"/>
      <c r="K189" s="7"/>
      <c r="L189" s="7"/>
      <c r="M189" s="14"/>
      <c r="N189" s="7"/>
      <c r="O189" s="7"/>
      <c r="P189" s="10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ht="15.75" customHeight="1">
      <c r="A190" s="7"/>
      <c r="B190" s="25"/>
      <c r="C190" s="25"/>
      <c r="D190" s="10"/>
      <c r="E190" s="10"/>
      <c r="F190" s="10"/>
      <c r="G190" s="11"/>
      <c r="H190" s="11"/>
      <c r="I190" s="7"/>
      <c r="J190" s="7"/>
      <c r="K190" s="7"/>
      <c r="L190" s="7"/>
      <c r="M190" s="14"/>
      <c r="N190" s="7"/>
      <c r="O190" s="7"/>
      <c r="P190" s="10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ht="15.75" customHeight="1">
      <c r="A191" s="7"/>
      <c r="B191" s="25"/>
      <c r="C191" s="25"/>
      <c r="D191" s="10"/>
      <c r="E191" s="10"/>
      <c r="F191" s="10"/>
      <c r="G191" s="11"/>
      <c r="H191" s="11"/>
      <c r="I191" s="7"/>
      <c r="J191" s="7"/>
      <c r="K191" s="7"/>
      <c r="L191" s="7"/>
      <c r="M191" s="14"/>
      <c r="N191" s="7"/>
      <c r="O191" s="7"/>
      <c r="P191" s="10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ht="15.75" customHeight="1">
      <c r="A192" s="7"/>
      <c r="B192" s="25"/>
      <c r="C192" s="25"/>
      <c r="D192" s="10"/>
      <c r="E192" s="10"/>
      <c r="F192" s="10"/>
      <c r="G192" s="11"/>
      <c r="H192" s="11"/>
      <c r="I192" s="7"/>
      <c r="J192" s="7"/>
      <c r="K192" s="7"/>
      <c r="L192" s="7"/>
      <c r="M192" s="14"/>
      <c r="N192" s="7"/>
      <c r="O192" s="7"/>
      <c r="P192" s="10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ht="15.75" customHeight="1">
      <c r="A193" s="7"/>
      <c r="B193" s="25"/>
      <c r="C193" s="25"/>
      <c r="D193" s="10"/>
      <c r="E193" s="10"/>
      <c r="F193" s="10"/>
      <c r="G193" s="11"/>
      <c r="H193" s="11"/>
      <c r="I193" s="7"/>
      <c r="J193" s="7"/>
      <c r="K193" s="7"/>
      <c r="L193" s="7"/>
      <c r="M193" s="14"/>
      <c r="N193" s="7"/>
      <c r="O193" s="7"/>
      <c r="P193" s="10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ht="15.75" customHeight="1">
      <c r="A194" s="7"/>
      <c r="B194" s="25"/>
      <c r="C194" s="25"/>
      <c r="D194" s="10"/>
      <c r="E194" s="10"/>
      <c r="F194" s="10"/>
      <c r="G194" s="11"/>
      <c r="H194" s="11"/>
      <c r="I194" s="7"/>
      <c r="J194" s="7"/>
      <c r="K194" s="7"/>
      <c r="L194" s="7"/>
      <c r="M194" s="14"/>
      <c r="N194" s="7"/>
      <c r="O194" s="7"/>
      <c r="P194" s="10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ht="15.75" customHeight="1">
      <c r="A195" s="7"/>
      <c r="B195" s="25"/>
      <c r="C195" s="25"/>
      <c r="D195" s="10"/>
      <c r="E195" s="10"/>
      <c r="F195" s="10"/>
      <c r="G195" s="11"/>
      <c r="H195" s="11"/>
      <c r="I195" s="7"/>
      <c r="J195" s="7"/>
      <c r="K195" s="7"/>
      <c r="L195" s="7"/>
      <c r="M195" s="14"/>
      <c r="N195" s="7"/>
      <c r="O195" s="7"/>
      <c r="P195" s="1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ht="15.75" customHeight="1">
      <c r="A196" s="7"/>
      <c r="B196" s="25"/>
      <c r="C196" s="25"/>
      <c r="D196" s="10"/>
      <c r="E196" s="10"/>
      <c r="F196" s="10"/>
      <c r="G196" s="11"/>
      <c r="H196" s="11"/>
      <c r="I196" s="7"/>
      <c r="J196" s="7"/>
      <c r="K196" s="7"/>
      <c r="L196" s="7"/>
      <c r="M196" s="14"/>
      <c r="N196" s="7"/>
      <c r="O196" s="7"/>
      <c r="P196" s="10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ht="15.75" customHeight="1">
      <c r="A197" s="7"/>
      <c r="B197" s="25"/>
      <c r="C197" s="25"/>
      <c r="D197" s="10"/>
      <c r="E197" s="10"/>
      <c r="F197" s="10"/>
      <c r="G197" s="11"/>
      <c r="H197" s="11"/>
      <c r="I197" s="7"/>
      <c r="J197" s="7"/>
      <c r="K197" s="7"/>
      <c r="L197" s="7"/>
      <c r="M197" s="14"/>
      <c r="N197" s="7"/>
      <c r="O197" s="7"/>
      <c r="P197" s="10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ht="15.75" customHeight="1">
      <c r="A198" s="7"/>
      <c r="B198" s="25"/>
      <c r="C198" s="25"/>
      <c r="D198" s="10"/>
      <c r="E198" s="10"/>
      <c r="F198" s="10"/>
      <c r="G198" s="11"/>
      <c r="H198" s="11"/>
      <c r="I198" s="7"/>
      <c r="J198" s="7"/>
      <c r="K198" s="7"/>
      <c r="L198" s="7"/>
      <c r="M198" s="14"/>
      <c r="N198" s="7"/>
      <c r="O198" s="7"/>
      <c r="P198" s="10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ht="15.75" customHeight="1">
      <c r="A199" s="7"/>
      <c r="B199" s="25"/>
      <c r="C199" s="25"/>
      <c r="D199" s="10"/>
      <c r="E199" s="10"/>
      <c r="F199" s="10"/>
      <c r="G199" s="11"/>
      <c r="H199" s="11"/>
      <c r="I199" s="7"/>
      <c r="J199" s="7"/>
      <c r="K199" s="7"/>
      <c r="L199" s="7"/>
      <c r="M199" s="14"/>
      <c r="N199" s="7"/>
      <c r="O199" s="7"/>
      <c r="P199" s="1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ht="15.75" customHeight="1">
      <c r="A200" s="7"/>
      <c r="B200" s="25"/>
      <c r="C200" s="25"/>
      <c r="D200" s="10"/>
      <c r="E200" s="10"/>
      <c r="F200" s="10"/>
      <c r="G200" s="11"/>
      <c r="H200" s="11"/>
      <c r="I200" s="7"/>
      <c r="J200" s="7"/>
      <c r="K200" s="7"/>
      <c r="L200" s="7"/>
      <c r="M200" s="14"/>
      <c r="N200" s="7"/>
      <c r="O200" s="7"/>
      <c r="P200" s="10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ht="15.75" customHeight="1">
      <c r="A201" s="7"/>
      <c r="B201" s="25"/>
      <c r="C201" s="25"/>
      <c r="D201" s="10"/>
      <c r="E201" s="10"/>
      <c r="F201" s="10"/>
      <c r="G201" s="11"/>
      <c r="H201" s="11"/>
      <c r="I201" s="7"/>
      <c r="J201" s="7"/>
      <c r="K201" s="7"/>
      <c r="L201" s="7"/>
      <c r="M201" s="14"/>
      <c r="N201" s="7"/>
      <c r="O201" s="7"/>
      <c r="P201" s="10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ht="15.75" customHeight="1">
      <c r="A202" s="7"/>
      <c r="B202" s="25"/>
      <c r="C202" s="25"/>
      <c r="D202" s="10"/>
      <c r="E202" s="10"/>
      <c r="F202" s="10"/>
      <c r="G202" s="11"/>
      <c r="H202" s="11"/>
      <c r="I202" s="7"/>
      <c r="J202" s="7"/>
      <c r="K202" s="7"/>
      <c r="L202" s="7"/>
      <c r="M202" s="14"/>
      <c r="N202" s="7"/>
      <c r="O202" s="7"/>
      <c r="P202" s="10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ht="15.75" customHeight="1">
      <c r="A203" s="7"/>
      <c r="B203" s="25"/>
      <c r="C203" s="25"/>
      <c r="D203" s="10"/>
      <c r="E203" s="10"/>
      <c r="F203" s="10"/>
      <c r="G203" s="11"/>
      <c r="H203" s="11"/>
      <c r="I203" s="7"/>
      <c r="J203" s="7"/>
      <c r="K203" s="7"/>
      <c r="L203" s="7"/>
      <c r="M203" s="14"/>
      <c r="N203" s="7"/>
      <c r="O203" s="7"/>
      <c r="P203" s="1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ht="15.75" customHeight="1">
      <c r="A204" s="7"/>
      <c r="B204" s="25"/>
      <c r="C204" s="25"/>
      <c r="D204" s="10"/>
      <c r="E204" s="10"/>
      <c r="F204" s="10"/>
      <c r="G204" s="11"/>
      <c r="H204" s="11"/>
      <c r="I204" s="7"/>
      <c r="J204" s="7"/>
      <c r="K204" s="7"/>
      <c r="L204" s="7"/>
      <c r="M204" s="14"/>
      <c r="N204" s="7"/>
      <c r="O204" s="7"/>
      <c r="P204" s="10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ht="15.75" customHeight="1">
      <c r="A205" s="7"/>
      <c r="B205" s="25"/>
      <c r="C205" s="25"/>
      <c r="D205" s="10"/>
      <c r="E205" s="10"/>
      <c r="F205" s="10"/>
      <c r="G205" s="11"/>
      <c r="H205" s="11"/>
      <c r="I205" s="7"/>
      <c r="J205" s="7"/>
      <c r="K205" s="7"/>
      <c r="L205" s="7"/>
      <c r="M205" s="14"/>
      <c r="N205" s="7"/>
      <c r="O205" s="7"/>
      <c r="P205" s="10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ht="15.75" customHeight="1">
      <c r="A206" s="7"/>
      <c r="B206" s="25"/>
      <c r="C206" s="25"/>
      <c r="D206" s="10"/>
      <c r="E206" s="10"/>
      <c r="F206" s="10"/>
      <c r="G206" s="11"/>
      <c r="H206" s="11"/>
      <c r="I206" s="7"/>
      <c r="J206" s="7"/>
      <c r="K206" s="7"/>
      <c r="L206" s="7"/>
      <c r="M206" s="14"/>
      <c r="N206" s="7"/>
      <c r="O206" s="7"/>
      <c r="P206" s="10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ht="15.75" customHeight="1">
      <c r="A207" s="7"/>
      <c r="B207" s="25"/>
      <c r="C207" s="25"/>
      <c r="D207" s="10"/>
      <c r="E207" s="10"/>
      <c r="F207" s="10"/>
      <c r="G207" s="11"/>
      <c r="H207" s="11"/>
      <c r="I207" s="7"/>
      <c r="J207" s="7"/>
      <c r="K207" s="7"/>
      <c r="L207" s="7"/>
      <c r="M207" s="14"/>
      <c r="N207" s="7"/>
      <c r="O207" s="7"/>
      <c r="P207" s="10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ht="15.75" customHeight="1">
      <c r="A208" s="7"/>
      <c r="B208" s="25"/>
      <c r="C208" s="25"/>
      <c r="D208" s="10"/>
      <c r="E208" s="10"/>
      <c r="F208" s="10"/>
      <c r="G208" s="11"/>
      <c r="H208" s="11"/>
      <c r="I208" s="7"/>
      <c r="J208" s="7"/>
      <c r="K208" s="7"/>
      <c r="L208" s="7"/>
      <c r="M208" s="14"/>
      <c r="N208" s="7"/>
      <c r="O208" s="7"/>
      <c r="P208" s="10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ht="15.75" customHeight="1">
      <c r="A209" s="7"/>
      <c r="B209" s="25"/>
      <c r="C209" s="25"/>
      <c r="D209" s="10"/>
      <c r="E209" s="10"/>
      <c r="F209" s="10"/>
      <c r="G209" s="11"/>
      <c r="H209" s="11"/>
      <c r="I209" s="7"/>
      <c r="J209" s="7"/>
      <c r="K209" s="7"/>
      <c r="L209" s="7"/>
      <c r="M209" s="14"/>
      <c r="N209" s="7"/>
      <c r="O209" s="7"/>
      <c r="P209" s="1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ht="15.75" customHeight="1">
      <c r="A210" s="7"/>
      <c r="B210" s="25"/>
      <c r="C210" s="25"/>
      <c r="D210" s="10"/>
      <c r="E210" s="10"/>
      <c r="F210" s="10"/>
      <c r="G210" s="11"/>
      <c r="H210" s="11"/>
      <c r="I210" s="7"/>
      <c r="J210" s="7"/>
      <c r="K210" s="7"/>
      <c r="L210" s="7"/>
      <c r="M210" s="14"/>
      <c r="N210" s="7"/>
      <c r="O210" s="7"/>
      <c r="P210" s="10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ht="15.75" customHeight="1">
      <c r="A211" s="7"/>
      <c r="B211" s="25"/>
      <c r="C211" s="25"/>
      <c r="D211" s="10"/>
      <c r="E211" s="10"/>
      <c r="F211" s="10"/>
      <c r="G211" s="11"/>
      <c r="H211" s="11"/>
      <c r="I211" s="7"/>
      <c r="J211" s="7"/>
      <c r="K211" s="7"/>
      <c r="L211" s="7"/>
      <c r="M211" s="14"/>
      <c r="N211" s="7"/>
      <c r="O211" s="7"/>
      <c r="P211" s="10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ht="15.75" customHeight="1">
      <c r="A212" s="7"/>
      <c r="B212" s="25"/>
      <c r="C212" s="25"/>
      <c r="D212" s="10"/>
      <c r="E212" s="10"/>
      <c r="F212" s="10"/>
      <c r="G212" s="11"/>
      <c r="H212" s="11"/>
      <c r="I212" s="7"/>
      <c r="J212" s="7"/>
      <c r="K212" s="7"/>
      <c r="L212" s="7"/>
      <c r="M212" s="14"/>
      <c r="N212" s="7"/>
      <c r="O212" s="7"/>
      <c r="P212" s="10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ht="15.75" customHeight="1">
      <c r="A213" s="7"/>
      <c r="B213" s="25"/>
      <c r="C213" s="25"/>
      <c r="D213" s="10"/>
      <c r="E213" s="10"/>
      <c r="F213" s="10"/>
      <c r="G213" s="11"/>
      <c r="H213" s="11"/>
      <c r="I213" s="7"/>
      <c r="J213" s="7"/>
      <c r="K213" s="7"/>
      <c r="L213" s="7"/>
      <c r="M213" s="14"/>
      <c r="N213" s="7"/>
      <c r="O213" s="7"/>
      <c r="P213" s="1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ht="15.75" customHeight="1">
      <c r="A214" s="7"/>
      <c r="B214" s="25"/>
      <c r="C214" s="25"/>
      <c r="D214" s="10"/>
      <c r="E214" s="10"/>
      <c r="F214" s="10"/>
      <c r="G214" s="11"/>
      <c r="H214" s="11"/>
      <c r="I214" s="7"/>
      <c r="J214" s="7"/>
      <c r="K214" s="7"/>
      <c r="L214" s="7"/>
      <c r="M214" s="14"/>
      <c r="N214" s="7"/>
      <c r="O214" s="7"/>
      <c r="P214" s="10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ht="15.75" customHeight="1">
      <c r="A215" s="7"/>
      <c r="B215" s="25"/>
      <c r="C215" s="25"/>
      <c r="D215" s="10"/>
      <c r="E215" s="10"/>
      <c r="F215" s="10"/>
      <c r="G215" s="11"/>
      <c r="H215" s="11"/>
      <c r="I215" s="7"/>
      <c r="J215" s="7"/>
      <c r="K215" s="7"/>
      <c r="L215" s="7"/>
      <c r="M215" s="14"/>
      <c r="N215" s="7"/>
      <c r="O215" s="7"/>
      <c r="P215" s="10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ht="15.75" customHeight="1">
      <c r="A216" s="7"/>
      <c r="B216" s="25"/>
      <c r="C216" s="25"/>
      <c r="D216" s="10"/>
      <c r="E216" s="10"/>
      <c r="F216" s="10"/>
      <c r="G216" s="11"/>
      <c r="H216" s="11"/>
      <c r="I216" s="7"/>
      <c r="J216" s="7"/>
      <c r="K216" s="7"/>
      <c r="L216" s="7"/>
      <c r="M216" s="14"/>
      <c r="N216" s="7"/>
      <c r="O216" s="7"/>
      <c r="P216" s="10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ht="15.75" customHeight="1">
      <c r="A217" s="7"/>
      <c r="B217" s="25"/>
      <c r="C217" s="25"/>
      <c r="D217" s="10"/>
      <c r="E217" s="10"/>
      <c r="F217" s="10"/>
      <c r="G217" s="11"/>
      <c r="H217" s="11"/>
      <c r="I217" s="7"/>
      <c r="J217" s="7"/>
      <c r="K217" s="7"/>
      <c r="L217" s="7"/>
      <c r="M217" s="14"/>
      <c r="N217" s="7"/>
      <c r="O217" s="7"/>
      <c r="P217" s="10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ht="15.75" customHeight="1">
      <c r="A218" s="7"/>
      <c r="B218" s="25"/>
      <c r="C218" s="25"/>
      <c r="D218" s="10"/>
      <c r="E218" s="10"/>
      <c r="F218" s="10"/>
      <c r="G218" s="11"/>
      <c r="H218" s="11"/>
      <c r="I218" s="7"/>
      <c r="J218" s="7"/>
      <c r="K218" s="7"/>
      <c r="L218" s="7"/>
      <c r="M218" s="14"/>
      <c r="N218" s="7"/>
      <c r="O218" s="7"/>
      <c r="P218" s="10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ht="15.75" customHeight="1">
      <c r="A219" s="7"/>
      <c r="B219" s="25"/>
      <c r="C219" s="25"/>
      <c r="D219" s="10"/>
      <c r="E219" s="10"/>
      <c r="F219" s="10"/>
      <c r="G219" s="11"/>
      <c r="H219" s="11"/>
      <c r="I219" s="7"/>
      <c r="J219" s="7"/>
      <c r="K219" s="7"/>
      <c r="L219" s="7"/>
      <c r="M219" s="14"/>
      <c r="N219" s="7"/>
      <c r="O219" s="7"/>
      <c r="P219" s="10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ht="15.75" customHeight="1">
      <c r="A220" s="7"/>
      <c r="B220" s="25"/>
      <c r="C220" s="25"/>
      <c r="D220" s="10"/>
      <c r="E220" s="10"/>
      <c r="F220" s="10"/>
      <c r="G220" s="11"/>
      <c r="H220" s="11"/>
      <c r="I220" s="7"/>
      <c r="J220" s="7"/>
      <c r="K220" s="7"/>
      <c r="L220" s="7"/>
      <c r="M220" s="14"/>
      <c r="N220" s="7"/>
      <c r="O220" s="7"/>
      <c r="P220" s="10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ht="15.75" customHeight="1">
      <c r="A221" s="7"/>
      <c r="B221" s="25"/>
      <c r="C221" s="25"/>
      <c r="D221" s="10"/>
      <c r="E221" s="10"/>
      <c r="F221" s="10"/>
      <c r="G221" s="11"/>
      <c r="H221" s="11"/>
      <c r="I221" s="7"/>
      <c r="J221" s="7"/>
      <c r="K221" s="7"/>
      <c r="L221" s="7"/>
      <c r="M221" s="14"/>
      <c r="N221" s="7"/>
      <c r="O221" s="7"/>
      <c r="P221" s="1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ht="15.75" customHeight="1">
      <c r="A222" s="7"/>
      <c r="B222" s="25"/>
      <c r="C222" s="25"/>
      <c r="D222" s="10"/>
      <c r="E222" s="10"/>
      <c r="F222" s="10"/>
      <c r="G222" s="11"/>
      <c r="H222" s="11"/>
      <c r="I222" s="7"/>
      <c r="J222" s="7"/>
      <c r="K222" s="7"/>
      <c r="L222" s="7"/>
      <c r="M222" s="14"/>
      <c r="N222" s="7"/>
      <c r="O222" s="7"/>
      <c r="P222" s="10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ht="15.75" customHeight="1">
      <c r="A223" s="7"/>
      <c r="B223" s="25"/>
      <c r="C223" s="25"/>
      <c r="D223" s="10"/>
      <c r="E223" s="10"/>
      <c r="F223" s="10"/>
      <c r="G223" s="11"/>
      <c r="H223" s="11"/>
      <c r="I223" s="7"/>
      <c r="J223" s="7"/>
      <c r="K223" s="7"/>
      <c r="L223" s="7"/>
      <c r="M223" s="14"/>
      <c r="N223" s="7"/>
      <c r="O223" s="7"/>
      <c r="P223" s="1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ht="15.75" customHeight="1">
      <c r="A224" s="7"/>
      <c r="B224" s="25"/>
      <c r="C224" s="25"/>
      <c r="D224" s="10"/>
      <c r="E224" s="10"/>
      <c r="F224" s="10"/>
      <c r="G224" s="11"/>
      <c r="H224" s="11"/>
      <c r="I224" s="7"/>
      <c r="J224" s="7"/>
      <c r="K224" s="7"/>
      <c r="L224" s="7"/>
      <c r="M224" s="14"/>
      <c r="N224" s="7"/>
      <c r="O224" s="7"/>
      <c r="P224" s="10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ht="15.75" customHeight="1">
      <c r="A225" s="7"/>
      <c r="B225" s="25"/>
      <c r="C225" s="25"/>
      <c r="D225" s="10"/>
      <c r="E225" s="10"/>
      <c r="F225" s="10"/>
      <c r="G225" s="11"/>
      <c r="H225" s="11"/>
      <c r="I225" s="7"/>
      <c r="J225" s="7"/>
      <c r="K225" s="7"/>
      <c r="L225" s="7"/>
      <c r="M225" s="14"/>
      <c r="N225" s="7"/>
      <c r="O225" s="7"/>
      <c r="P225" s="1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ht="15.75" customHeight="1">
      <c r="A226" s="7"/>
      <c r="B226" s="25"/>
      <c r="C226" s="25"/>
      <c r="D226" s="10"/>
      <c r="E226" s="10"/>
      <c r="F226" s="10"/>
      <c r="G226" s="11"/>
      <c r="H226" s="11"/>
      <c r="I226" s="7"/>
      <c r="J226" s="7"/>
      <c r="K226" s="7"/>
      <c r="L226" s="7"/>
      <c r="M226" s="14"/>
      <c r="N226" s="7"/>
      <c r="O226" s="7"/>
      <c r="P226" s="10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ht="15.75" customHeight="1">
      <c r="A227" s="7"/>
      <c r="B227" s="25"/>
      <c r="C227" s="25"/>
      <c r="D227" s="10"/>
      <c r="E227" s="10"/>
      <c r="F227" s="10"/>
      <c r="G227" s="11"/>
      <c r="H227" s="11"/>
      <c r="I227" s="7"/>
      <c r="J227" s="7"/>
      <c r="K227" s="7"/>
      <c r="L227" s="7"/>
      <c r="M227" s="14"/>
      <c r="N227" s="7"/>
      <c r="O227" s="7"/>
      <c r="P227" s="1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ht="15.75" customHeight="1">
      <c r="A228" s="7"/>
      <c r="B228" s="25"/>
      <c r="C228" s="25"/>
      <c r="D228" s="10"/>
      <c r="E228" s="10"/>
      <c r="F228" s="10"/>
      <c r="G228" s="11"/>
      <c r="H228" s="11"/>
      <c r="I228" s="7"/>
      <c r="J228" s="7"/>
      <c r="K228" s="7"/>
      <c r="L228" s="7"/>
      <c r="M228" s="14"/>
      <c r="N228" s="7"/>
      <c r="O228" s="7"/>
      <c r="P228" s="10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ht="15.75" customHeight="1">
      <c r="A229" s="7"/>
      <c r="B229" s="25"/>
      <c r="C229" s="25"/>
      <c r="D229" s="10"/>
      <c r="E229" s="10"/>
      <c r="F229" s="10"/>
      <c r="G229" s="11"/>
      <c r="H229" s="11"/>
      <c r="I229" s="7"/>
      <c r="J229" s="7"/>
      <c r="K229" s="7"/>
      <c r="L229" s="7"/>
      <c r="M229" s="14"/>
      <c r="N229" s="7"/>
      <c r="O229" s="7"/>
      <c r="P229" s="1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ht="15.75" customHeight="1">
      <c r="A230" s="7"/>
      <c r="B230" s="25"/>
      <c r="C230" s="25"/>
      <c r="D230" s="10"/>
      <c r="E230" s="10"/>
      <c r="F230" s="10"/>
      <c r="G230" s="11"/>
      <c r="H230" s="11"/>
      <c r="I230" s="7"/>
      <c r="J230" s="7"/>
      <c r="K230" s="7"/>
      <c r="L230" s="7"/>
      <c r="M230" s="14"/>
      <c r="N230" s="7"/>
      <c r="O230" s="7"/>
      <c r="P230" s="10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ht="15.75" customHeight="1">
      <c r="A231" s="7"/>
      <c r="B231" s="25"/>
      <c r="C231" s="25"/>
      <c r="D231" s="10"/>
      <c r="E231" s="10"/>
      <c r="F231" s="10"/>
      <c r="G231" s="11"/>
      <c r="H231" s="11"/>
      <c r="I231" s="7"/>
      <c r="J231" s="7"/>
      <c r="K231" s="7"/>
      <c r="L231" s="7"/>
      <c r="M231" s="14"/>
      <c r="N231" s="7"/>
      <c r="O231" s="7"/>
      <c r="P231" s="10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ht="15.75" customHeight="1">
      <c r="A232" s="7"/>
      <c r="B232" s="25"/>
      <c r="C232" s="25"/>
      <c r="D232" s="10"/>
      <c r="E232" s="10"/>
      <c r="F232" s="10"/>
      <c r="G232" s="11"/>
      <c r="H232" s="11"/>
      <c r="I232" s="7"/>
      <c r="J232" s="7"/>
      <c r="K232" s="7"/>
      <c r="L232" s="7"/>
      <c r="M232" s="14"/>
      <c r="N232" s="7"/>
      <c r="O232" s="7"/>
      <c r="P232" s="10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ht="15.75" customHeight="1">
      <c r="A233" s="7"/>
      <c r="B233" s="25"/>
      <c r="C233" s="25"/>
      <c r="D233" s="10"/>
      <c r="E233" s="10"/>
      <c r="F233" s="10"/>
      <c r="G233" s="11"/>
      <c r="H233" s="11"/>
      <c r="I233" s="7"/>
      <c r="J233" s="7"/>
      <c r="K233" s="7"/>
      <c r="L233" s="7"/>
      <c r="M233" s="14"/>
      <c r="N233" s="7"/>
      <c r="O233" s="7"/>
      <c r="P233" s="10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ht="15.75" customHeight="1">
      <c r="A234" s="7"/>
      <c r="B234" s="25"/>
      <c r="C234" s="25"/>
      <c r="D234" s="10"/>
      <c r="E234" s="10"/>
      <c r="F234" s="10"/>
      <c r="G234" s="11"/>
      <c r="H234" s="11"/>
      <c r="I234" s="7"/>
      <c r="J234" s="7"/>
      <c r="K234" s="7"/>
      <c r="L234" s="7"/>
      <c r="M234" s="14"/>
      <c r="N234" s="7"/>
      <c r="O234" s="7"/>
      <c r="P234" s="10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ht="15.75" customHeight="1">
      <c r="A235" s="7"/>
      <c r="B235" s="25"/>
      <c r="C235" s="25"/>
      <c r="D235" s="10"/>
      <c r="E235" s="10"/>
      <c r="F235" s="10"/>
      <c r="G235" s="11"/>
      <c r="H235" s="11"/>
      <c r="I235" s="7"/>
      <c r="J235" s="7"/>
      <c r="K235" s="7"/>
      <c r="L235" s="7"/>
      <c r="M235" s="14"/>
      <c r="N235" s="7"/>
      <c r="O235" s="7"/>
      <c r="P235" s="10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ht="15.75" customHeight="1">
      <c r="A236" s="7"/>
      <c r="B236" s="25"/>
      <c r="C236" s="25"/>
      <c r="D236" s="10"/>
      <c r="E236" s="10"/>
      <c r="F236" s="10"/>
      <c r="G236" s="11"/>
      <c r="H236" s="11"/>
      <c r="I236" s="7"/>
      <c r="J236" s="7"/>
      <c r="K236" s="7"/>
      <c r="L236" s="7"/>
      <c r="M236" s="14"/>
      <c r="N236" s="7"/>
      <c r="O236" s="7"/>
      <c r="P236" s="10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ht="15.75" customHeight="1">
      <c r="A237" s="7"/>
      <c r="B237" s="25"/>
      <c r="C237" s="25"/>
      <c r="D237" s="10"/>
      <c r="E237" s="10"/>
      <c r="F237" s="10"/>
      <c r="G237" s="11"/>
      <c r="H237" s="11"/>
      <c r="I237" s="7"/>
      <c r="J237" s="7"/>
      <c r="K237" s="7"/>
      <c r="L237" s="7"/>
      <c r="M237" s="14"/>
      <c r="N237" s="7"/>
      <c r="O237" s="7"/>
      <c r="P237" s="10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ht="15.75" customHeight="1">
      <c r="A238" s="7"/>
      <c r="B238" s="25"/>
      <c r="C238" s="25"/>
      <c r="D238" s="10"/>
      <c r="E238" s="10"/>
      <c r="F238" s="10"/>
      <c r="G238" s="11"/>
      <c r="H238" s="11"/>
      <c r="I238" s="7"/>
      <c r="J238" s="7"/>
      <c r="K238" s="7"/>
      <c r="L238" s="7"/>
      <c r="M238" s="14"/>
      <c r="N238" s="7"/>
      <c r="O238" s="7"/>
      <c r="P238" s="10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ht="15.75" customHeight="1">
      <c r="A239" s="7"/>
      <c r="B239" s="25"/>
      <c r="C239" s="25"/>
      <c r="D239" s="10"/>
      <c r="E239" s="10"/>
      <c r="F239" s="10"/>
      <c r="G239" s="11"/>
      <c r="H239" s="11"/>
      <c r="I239" s="7"/>
      <c r="J239" s="7"/>
      <c r="K239" s="7"/>
      <c r="L239" s="7"/>
      <c r="M239" s="14"/>
      <c r="N239" s="7"/>
      <c r="O239" s="7"/>
      <c r="P239" s="10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ht="15.75" customHeight="1">
      <c r="A240" s="7"/>
      <c r="B240" s="25"/>
      <c r="C240" s="25"/>
      <c r="D240" s="10"/>
      <c r="E240" s="10"/>
      <c r="F240" s="10"/>
      <c r="G240" s="11"/>
      <c r="H240" s="11"/>
      <c r="I240" s="7"/>
      <c r="J240" s="7"/>
      <c r="K240" s="7"/>
      <c r="L240" s="7"/>
      <c r="M240" s="14"/>
      <c r="N240" s="7"/>
      <c r="O240" s="7"/>
      <c r="P240" s="10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ht="15.75" customHeight="1">
      <c r="A241" s="7"/>
      <c r="B241" s="25"/>
      <c r="C241" s="25"/>
      <c r="D241" s="10"/>
      <c r="E241" s="10"/>
      <c r="F241" s="10"/>
      <c r="G241" s="11"/>
      <c r="H241" s="11"/>
      <c r="I241" s="7"/>
      <c r="J241" s="7"/>
      <c r="K241" s="7"/>
      <c r="L241" s="7"/>
      <c r="M241" s="14"/>
      <c r="N241" s="7"/>
      <c r="O241" s="7"/>
      <c r="P241" s="10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ht="15.75" customHeight="1">
      <c r="A242" s="7"/>
      <c r="B242" s="25"/>
      <c r="C242" s="25"/>
      <c r="D242" s="10"/>
      <c r="E242" s="10"/>
      <c r="F242" s="10"/>
      <c r="G242" s="11"/>
      <c r="H242" s="11"/>
      <c r="I242" s="7"/>
      <c r="J242" s="7"/>
      <c r="K242" s="7"/>
      <c r="L242" s="7"/>
      <c r="M242" s="14"/>
      <c r="N242" s="7"/>
      <c r="O242" s="7"/>
      <c r="P242" s="10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ht="15.75" customHeight="1">
      <c r="A243" s="7"/>
      <c r="B243" s="25"/>
      <c r="C243" s="25"/>
      <c r="D243" s="10"/>
      <c r="E243" s="10"/>
      <c r="F243" s="10"/>
      <c r="G243" s="11"/>
      <c r="H243" s="11"/>
      <c r="I243" s="7"/>
      <c r="J243" s="7"/>
      <c r="K243" s="7"/>
      <c r="L243" s="7"/>
      <c r="M243" s="14"/>
      <c r="N243" s="7"/>
      <c r="O243" s="7"/>
      <c r="P243" s="10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ht="15.75" customHeight="1">
      <c r="A244" s="7"/>
      <c r="B244" s="25"/>
      <c r="C244" s="25"/>
      <c r="D244" s="10"/>
      <c r="E244" s="10"/>
      <c r="F244" s="10"/>
      <c r="G244" s="11"/>
      <c r="H244" s="11"/>
      <c r="I244" s="7"/>
      <c r="J244" s="7"/>
      <c r="K244" s="7"/>
      <c r="L244" s="7"/>
      <c r="M244" s="14"/>
      <c r="N244" s="7"/>
      <c r="O244" s="7"/>
      <c r="P244" s="10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ht="15.75" customHeight="1">
      <c r="A245" s="7"/>
      <c r="B245" s="25"/>
      <c r="C245" s="25"/>
      <c r="D245" s="10"/>
      <c r="E245" s="10"/>
      <c r="F245" s="10"/>
      <c r="G245" s="11"/>
      <c r="H245" s="11"/>
      <c r="I245" s="7"/>
      <c r="J245" s="7"/>
      <c r="K245" s="7"/>
      <c r="L245" s="7"/>
      <c r="M245" s="14"/>
      <c r="N245" s="7"/>
      <c r="O245" s="7"/>
      <c r="P245" s="10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ht="15.75" customHeight="1">
      <c r="A246" s="7"/>
      <c r="B246" s="25"/>
      <c r="C246" s="25"/>
      <c r="D246" s="10"/>
      <c r="E246" s="10"/>
      <c r="F246" s="10"/>
      <c r="G246" s="11"/>
      <c r="H246" s="11"/>
      <c r="I246" s="7"/>
      <c r="J246" s="7"/>
      <c r="K246" s="7"/>
      <c r="L246" s="7"/>
      <c r="M246" s="14"/>
      <c r="N246" s="7"/>
      <c r="O246" s="7"/>
      <c r="P246" s="10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ht="15.75" customHeight="1">
      <c r="A247" s="7"/>
      <c r="B247" s="25"/>
      <c r="C247" s="25"/>
      <c r="D247" s="10"/>
      <c r="E247" s="10"/>
      <c r="F247" s="10"/>
      <c r="G247" s="11"/>
      <c r="H247" s="11"/>
      <c r="I247" s="7"/>
      <c r="J247" s="7"/>
      <c r="K247" s="7"/>
      <c r="L247" s="7"/>
      <c r="M247" s="14"/>
      <c r="N247" s="7"/>
      <c r="O247" s="7"/>
      <c r="P247" s="10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ht="15.75" customHeight="1">
      <c r="A248" s="7"/>
      <c r="B248" s="25"/>
      <c r="C248" s="25"/>
      <c r="D248" s="10"/>
      <c r="E248" s="10"/>
      <c r="F248" s="10"/>
      <c r="G248" s="11"/>
      <c r="H248" s="11"/>
      <c r="I248" s="7"/>
      <c r="J248" s="7"/>
      <c r="K248" s="7"/>
      <c r="L248" s="7"/>
      <c r="M248" s="14"/>
      <c r="N248" s="7"/>
      <c r="O248" s="7"/>
      <c r="P248" s="10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ht="15.75" customHeight="1">
      <c r="A249" s="7"/>
      <c r="B249" s="25"/>
      <c r="C249" s="25"/>
      <c r="D249" s="10"/>
      <c r="E249" s="10"/>
      <c r="F249" s="10"/>
      <c r="G249" s="11"/>
      <c r="H249" s="11"/>
      <c r="I249" s="7"/>
      <c r="J249" s="7"/>
      <c r="K249" s="7"/>
      <c r="L249" s="7"/>
      <c r="M249" s="14"/>
      <c r="N249" s="7"/>
      <c r="O249" s="7"/>
      <c r="P249" s="10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ht="15.75" customHeight="1">
      <c r="A250" s="7"/>
      <c r="B250" s="25"/>
      <c r="C250" s="25"/>
      <c r="D250" s="10"/>
      <c r="E250" s="10"/>
      <c r="F250" s="10"/>
      <c r="G250" s="11"/>
      <c r="H250" s="11"/>
      <c r="I250" s="7"/>
      <c r="J250" s="7"/>
      <c r="K250" s="7"/>
      <c r="L250" s="7"/>
      <c r="M250" s="14"/>
      <c r="N250" s="7"/>
      <c r="O250" s="7"/>
      <c r="P250" s="10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ht="15.75" customHeight="1">
      <c r="A251" s="7"/>
      <c r="B251" s="25"/>
      <c r="C251" s="25"/>
      <c r="D251" s="10"/>
      <c r="E251" s="10"/>
      <c r="F251" s="10"/>
      <c r="G251" s="11"/>
      <c r="H251" s="11"/>
      <c r="I251" s="7"/>
      <c r="J251" s="7"/>
      <c r="K251" s="7"/>
      <c r="L251" s="7"/>
      <c r="M251" s="14"/>
      <c r="N251" s="7"/>
      <c r="O251" s="7"/>
      <c r="P251" s="10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ht="15.75" customHeight="1">
      <c r="A252" s="7"/>
      <c r="B252" s="25"/>
      <c r="C252" s="25"/>
      <c r="D252" s="10"/>
      <c r="E252" s="10"/>
      <c r="F252" s="10"/>
      <c r="G252" s="11"/>
      <c r="H252" s="11"/>
      <c r="I252" s="7"/>
      <c r="J252" s="7"/>
      <c r="K252" s="7"/>
      <c r="L252" s="7"/>
      <c r="M252" s="14"/>
      <c r="N252" s="7"/>
      <c r="O252" s="7"/>
      <c r="P252" s="10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ht="15.75" customHeight="1">
      <c r="A253" s="7"/>
      <c r="B253" s="25"/>
      <c r="C253" s="25"/>
      <c r="D253" s="10"/>
      <c r="E253" s="10"/>
      <c r="F253" s="10"/>
      <c r="G253" s="11"/>
      <c r="H253" s="11"/>
      <c r="I253" s="7"/>
      <c r="J253" s="7"/>
      <c r="K253" s="7"/>
      <c r="L253" s="7"/>
      <c r="M253" s="14"/>
      <c r="N253" s="7"/>
      <c r="O253" s="7"/>
      <c r="P253" s="10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ht="15.75" customHeight="1">
      <c r="A254" s="7"/>
      <c r="B254" s="25"/>
      <c r="C254" s="25"/>
      <c r="D254" s="10"/>
      <c r="E254" s="10"/>
      <c r="F254" s="10"/>
      <c r="G254" s="11"/>
      <c r="H254" s="11"/>
      <c r="I254" s="7"/>
      <c r="J254" s="7"/>
      <c r="K254" s="7"/>
      <c r="L254" s="7"/>
      <c r="M254" s="14"/>
      <c r="N254" s="7"/>
      <c r="O254" s="7"/>
      <c r="P254" s="10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ht="15.75" customHeight="1">
      <c r="A255" s="7"/>
      <c r="B255" s="25"/>
      <c r="C255" s="25"/>
      <c r="D255" s="10"/>
      <c r="E255" s="10"/>
      <c r="F255" s="10"/>
      <c r="G255" s="11"/>
      <c r="H255" s="11"/>
      <c r="I255" s="7"/>
      <c r="J255" s="7"/>
      <c r="K255" s="7"/>
      <c r="L255" s="7"/>
      <c r="M255" s="14"/>
      <c r="N255" s="7"/>
      <c r="O255" s="7"/>
      <c r="P255" s="10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ht="15.75" customHeight="1">
      <c r="A256" s="7"/>
      <c r="B256" s="25"/>
      <c r="C256" s="25"/>
      <c r="D256" s="10"/>
      <c r="E256" s="10"/>
      <c r="F256" s="10"/>
      <c r="G256" s="11"/>
      <c r="H256" s="11"/>
      <c r="I256" s="7"/>
      <c r="J256" s="7"/>
      <c r="K256" s="7"/>
      <c r="L256" s="7"/>
      <c r="M256" s="14"/>
      <c r="N256" s="7"/>
      <c r="O256" s="7"/>
      <c r="P256" s="10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ht="15.75" customHeight="1">
      <c r="A257" s="7"/>
      <c r="B257" s="25"/>
      <c r="C257" s="25"/>
      <c r="D257" s="10"/>
      <c r="E257" s="10"/>
      <c r="F257" s="10"/>
      <c r="G257" s="11"/>
      <c r="H257" s="11"/>
      <c r="I257" s="7"/>
      <c r="J257" s="7"/>
      <c r="K257" s="7"/>
      <c r="L257" s="7"/>
      <c r="M257" s="14"/>
      <c r="N257" s="7"/>
      <c r="O257" s="7"/>
      <c r="P257" s="10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ht="15.75" customHeight="1">
      <c r="A258" s="7"/>
      <c r="B258" s="25"/>
      <c r="C258" s="25"/>
      <c r="D258" s="10"/>
      <c r="E258" s="10"/>
      <c r="F258" s="10"/>
      <c r="G258" s="11"/>
      <c r="H258" s="11"/>
      <c r="I258" s="7"/>
      <c r="J258" s="7"/>
      <c r="K258" s="7"/>
      <c r="L258" s="7"/>
      <c r="M258" s="14"/>
      <c r="N258" s="7"/>
      <c r="O258" s="7"/>
      <c r="P258" s="10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ht="15.75" customHeight="1">
      <c r="A259" s="7"/>
      <c r="B259" s="25"/>
      <c r="C259" s="25"/>
      <c r="D259" s="10"/>
      <c r="E259" s="10"/>
      <c r="F259" s="10"/>
      <c r="G259" s="11"/>
      <c r="H259" s="11"/>
      <c r="I259" s="7"/>
      <c r="J259" s="7"/>
      <c r="K259" s="7"/>
      <c r="L259" s="7"/>
      <c r="M259" s="14"/>
      <c r="N259" s="7"/>
      <c r="O259" s="7"/>
      <c r="P259" s="10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ht="15.75" customHeight="1">
      <c r="A260" s="7"/>
      <c r="B260" s="25"/>
      <c r="C260" s="25"/>
      <c r="D260" s="10"/>
      <c r="E260" s="10"/>
      <c r="F260" s="10"/>
      <c r="G260" s="11"/>
      <c r="H260" s="11"/>
      <c r="I260" s="7"/>
      <c r="J260" s="7"/>
      <c r="K260" s="7"/>
      <c r="L260" s="7"/>
      <c r="M260" s="14"/>
      <c r="N260" s="7"/>
      <c r="O260" s="7"/>
      <c r="P260" s="10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ht="15.75" customHeight="1">
      <c r="A261" s="7"/>
      <c r="B261" s="25"/>
      <c r="C261" s="25"/>
      <c r="D261" s="10"/>
      <c r="E261" s="10"/>
      <c r="F261" s="10"/>
      <c r="G261" s="11"/>
      <c r="H261" s="11"/>
      <c r="I261" s="7"/>
      <c r="J261" s="7"/>
      <c r="K261" s="7"/>
      <c r="L261" s="7"/>
      <c r="M261" s="14"/>
      <c r="N261" s="7"/>
      <c r="O261" s="7"/>
      <c r="P261" s="10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ht="15.75" customHeight="1">
      <c r="A262" s="7"/>
      <c r="B262" s="25"/>
      <c r="C262" s="25"/>
      <c r="D262" s="10"/>
      <c r="E262" s="10"/>
      <c r="F262" s="10"/>
      <c r="G262" s="11"/>
      <c r="H262" s="11"/>
      <c r="I262" s="7"/>
      <c r="J262" s="7"/>
      <c r="K262" s="7"/>
      <c r="L262" s="7"/>
      <c r="M262" s="14"/>
      <c r="N262" s="7"/>
      <c r="O262" s="7"/>
      <c r="P262" s="10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ht="15.75" customHeight="1">
      <c r="A263" s="7"/>
      <c r="B263" s="25"/>
      <c r="C263" s="25"/>
      <c r="D263" s="10"/>
      <c r="E263" s="10"/>
      <c r="F263" s="10"/>
      <c r="G263" s="11"/>
      <c r="H263" s="11"/>
      <c r="I263" s="7"/>
      <c r="J263" s="7"/>
      <c r="K263" s="7"/>
      <c r="L263" s="7"/>
      <c r="M263" s="14"/>
      <c r="N263" s="7"/>
      <c r="O263" s="7"/>
      <c r="P263" s="10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ht="15.75" customHeight="1">
      <c r="A264" s="7"/>
      <c r="B264" s="25"/>
      <c r="C264" s="25"/>
      <c r="D264" s="10"/>
      <c r="E264" s="10"/>
      <c r="F264" s="10"/>
      <c r="G264" s="11"/>
      <c r="H264" s="11"/>
      <c r="I264" s="7"/>
      <c r="J264" s="7"/>
      <c r="K264" s="7"/>
      <c r="L264" s="7"/>
      <c r="M264" s="14"/>
      <c r="N264" s="7"/>
      <c r="O264" s="7"/>
      <c r="P264" s="10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ht="15.75" customHeight="1">
      <c r="A265" s="7"/>
      <c r="B265" s="25"/>
      <c r="C265" s="25"/>
      <c r="D265" s="10"/>
      <c r="E265" s="10"/>
      <c r="F265" s="10"/>
      <c r="G265" s="11"/>
      <c r="H265" s="11"/>
      <c r="I265" s="7"/>
      <c r="J265" s="7"/>
      <c r="K265" s="7"/>
      <c r="L265" s="7"/>
      <c r="M265" s="14"/>
      <c r="N265" s="7"/>
      <c r="O265" s="7"/>
      <c r="P265" s="10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ht="15.75" customHeight="1">
      <c r="A266" s="7"/>
      <c r="B266" s="25"/>
      <c r="C266" s="25"/>
      <c r="D266" s="10"/>
      <c r="E266" s="10"/>
      <c r="F266" s="10"/>
      <c r="G266" s="11"/>
      <c r="H266" s="11"/>
      <c r="I266" s="7"/>
      <c r="J266" s="7"/>
      <c r="K266" s="7"/>
      <c r="L266" s="7"/>
      <c r="M266" s="14"/>
      <c r="N266" s="7"/>
      <c r="O266" s="7"/>
      <c r="P266" s="10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ht="15.75" customHeight="1">
      <c r="A267" s="7"/>
      <c r="B267" s="25"/>
      <c r="C267" s="25"/>
      <c r="D267" s="10"/>
      <c r="E267" s="10"/>
      <c r="F267" s="10"/>
      <c r="G267" s="11"/>
      <c r="H267" s="11"/>
      <c r="I267" s="7"/>
      <c r="J267" s="7"/>
      <c r="K267" s="7"/>
      <c r="L267" s="7"/>
      <c r="M267" s="14"/>
      <c r="N267" s="7"/>
      <c r="O267" s="7"/>
      <c r="P267" s="10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ht="15.75" customHeight="1">
      <c r="A268" s="7"/>
      <c r="B268" s="25"/>
      <c r="C268" s="25"/>
      <c r="D268" s="10"/>
      <c r="E268" s="10"/>
      <c r="F268" s="10"/>
      <c r="G268" s="11"/>
      <c r="H268" s="11"/>
      <c r="I268" s="7"/>
      <c r="J268" s="7"/>
      <c r="K268" s="7"/>
      <c r="L268" s="7"/>
      <c r="M268" s="14"/>
      <c r="N268" s="7"/>
      <c r="O268" s="7"/>
      <c r="P268" s="10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ht="15.75" customHeight="1">
      <c r="A269" s="7"/>
      <c r="B269" s="25"/>
      <c r="C269" s="25"/>
      <c r="D269" s="10"/>
      <c r="E269" s="10"/>
      <c r="F269" s="10"/>
      <c r="G269" s="11"/>
      <c r="H269" s="11"/>
      <c r="I269" s="7"/>
      <c r="J269" s="7"/>
      <c r="K269" s="7"/>
      <c r="L269" s="7"/>
      <c r="M269" s="14"/>
      <c r="N269" s="7"/>
      <c r="O269" s="7"/>
      <c r="P269" s="10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ht="15.75" customHeight="1">
      <c r="A270" s="7"/>
      <c r="B270" s="25"/>
      <c r="C270" s="25"/>
      <c r="D270" s="10"/>
      <c r="E270" s="10"/>
      <c r="F270" s="10"/>
      <c r="G270" s="11"/>
      <c r="H270" s="11"/>
      <c r="I270" s="7"/>
      <c r="J270" s="7"/>
      <c r="K270" s="7"/>
      <c r="L270" s="7"/>
      <c r="M270" s="14"/>
      <c r="N270" s="7"/>
      <c r="O270" s="7"/>
      <c r="P270" s="10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ht="15.75" customHeight="1">
      <c r="A271" s="7"/>
      <c r="B271" s="25"/>
      <c r="C271" s="25"/>
      <c r="D271" s="10"/>
      <c r="E271" s="10"/>
      <c r="F271" s="10"/>
      <c r="G271" s="11"/>
      <c r="H271" s="11"/>
      <c r="I271" s="7"/>
      <c r="J271" s="7"/>
      <c r="K271" s="7"/>
      <c r="L271" s="7"/>
      <c r="M271" s="14"/>
      <c r="N271" s="7"/>
      <c r="O271" s="7"/>
      <c r="P271" s="10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ht="15.75" customHeight="1">
      <c r="A272" s="7"/>
      <c r="B272" s="25"/>
      <c r="C272" s="25"/>
      <c r="D272" s="10"/>
      <c r="E272" s="10"/>
      <c r="F272" s="10"/>
      <c r="G272" s="11"/>
      <c r="H272" s="11"/>
      <c r="I272" s="7"/>
      <c r="J272" s="7"/>
      <c r="K272" s="7"/>
      <c r="L272" s="7"/>
      <c r="M272" s="14"/>
      <c r="N272" s="7"/>
      <c r="O272" s="7"/>
      <c r="P272" s="10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ht="15.75" customHeight="1">
      <c r="A273" s="7"/>
      <c r="B273" s="25"/>
      <c r="C273" s="25"/>
      <c r="D273" s="10"/>
      <c r="E273" s="10"/>
      <c r="F273" s="10"/>
      <c r="G273" s="11"/>
      <c r="H273" s="11"/>
      <c r="I273" s="7"/>
      <c r="J273" s="7"/>
      <c r="K273" s="7"/>
      <c r="L273" s="7"/>
      <c r="M273" s="14"/>
      <c r="N273" s="7"/>
      <c r="O273" s="7"/>
      <c r="P273" s="10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ht="15.75" customHeight="1">
      <c r="A274" s="7"/>
      <c r="B274" s="25"/>
      <c r="C274" s="25"/>
      <c r="D274" s="10"/>
      <c r="E274" s="10"/>
      <c r="F274" s="10"/>
      <c r="G274" s="11"/>
      <c r="H274" s="11"/>
      <c r="I274" s="7"/>
      <c r="J274" s="7"/>
      <c r="K274" s="7"/>
      <c r="L274" s="7"/>
      <c r="M274" s="14"/>
      <c r="N274" s="7"/>
      <c r="O274" s="7"/>
      <c r="P274" s="10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ht="15.75" customHeight="1">
      <c r="A275" s="7"/>
      <c r="B275" s="25"/>
      <c r="C275" s="25"/>
      <c r="D275" s="10"/>
      <c r="E275" s="10"/>
      <c r="F275" s="10"/>
      <c r="G275" s="11"/>
      <c r="H275" s="11"/>
      <c r="I275" s="7"/>
      <c r="J275" s="7"/>
      <c r="K275" s="7"/>
      <c r="L275" s="7"/>
      <c r="M275" s="14"/>
      <c r="N275" s="7"/>
      <c r="O275" s="7"/>
      <c r="P275" s="10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ht="15.75" customHeight="1">
      <c r="A276" s="7"/>
      <c r="B276" s="25"/>
      <c r="C276" s="25"/>
      <c r="D276" s="10"/>
      <c r="E276" s="10"/>
      <c r="F276" s="10"/>
      <c r="G276" s="11"/>
      <c r="H276" s="11"/>
      <c r="I276" s="7"/>
      <c r="J276" s="7"/>
      <c r="K276" s="7"/>
      <c r="L276" s="7"/>
      <c r="M276" s="14"/>
      <c r="N276" s="7"/>
      <c r="O276" s="7"/>
      <c r="P276" s="10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ht="15.75" customHeight="1">
      <c r="A277" s="7"/>
      <c r="B277" s="25"/>
      <c r="C277" s="25"/>
      <c r="D277" s="10"/>
      <c r="E277" s="10"/>
      <c r="F277" s="10"/>
      <c r="G277" s="11"/>
      <c r="H277" s="11"/>
      <c r="I277" s="7"/>
      <c r="J277" s="7"/>
      <c r="K277" s="7"/>
      <c r="L277" s="7"/>
      <c r="M277" s="14"/>
      <c r="N277" s="7"/>
      <c r="O277" s="7"/>
      <c r="P277" s="10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ht="15.75" customHeight="1">
      <c r="A278" s="7"/>
      <c r="B278" s="25"/>
      <c r="C278" s="25"/>
      <c r="D278" s="10"/>
      <c r="E278" s="10"/>
      <c r="F278" s="10"/>
      <c r="G278" s="11"/>
      <c r="H278" s="11"/>
      <c r="I278" s="7"/>
      <c r="J278" s="7"/>
      <c r="K278" s="7"/>
      <c r="L278" s="7"/>
      <c r="M278" s="14"/>
      <c r="N278" s="7"/>
      <c r="O278" s="7"/>
      <c r="P278" s="10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ht="15.75" customHeight="1">
      <c r="A279" s="7"/>
      <c r="B279" s="25"/>
      <c r="C279" s="25"/>
      <c r="D279" s="10"/>
      <c r="E279" s="10"/>
      <c r="F279" s="10"/>
      <c r="G279" s="11"/>
      <c r="H279" s="11"/>
      <c r="I279" s="7"/>
      <c r="J279" s="7"/>
      <c r="K279" s="7"/>
      <c r="L279" s="7"/>
      <c r="M279" s="14"/>
      <c r="N279" s="7"/>
      <c r="O279" s="7"/>
      <c r="P279" s="10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ht="15.75" customHeight="1">
      <c r="A280" s="7"/>
      <c r="B280" s="25"/>
      <c r="C280" s="25"/>
      <c r="D280" s="10"/>
      <c r="E280" s="10"/>
      <c r="F280" s="10"/>
      <c r="G280" s="11"/>
      <c r="H280" s="11"/>
      <c r="I280" s="7"/>
      <c r="J280" s="7"/>
      <c r="K280" s="7"/>
      <c r="L280" s="7"/>
      <c r="M280" s="14"/>
      <c r="N280" s="7"/>
      <c r="O280" s="7"/>
      <c r="P280" s="10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ht="15.75" customHeight="1">
      <c r="A281" s="7"/>
      <c r="B281" s="25"/>
      <c r="C281" s="25"/>
      <c r="D281" s="10"/>
      <c r="E281" s="10"/>
      <c r="F281" s="10"/>
      <c r="G281" s="11"/>
      <c r="H281" s="11"/>
      <c r="I281" s="7"/>
      <c r="J281" s="7"/>
      <c r="K281" s="7"/>
      <c r="L281" s="7"/>
      <c r="M281" s="14"/>
      <c r="N281" s="7"/>
      <c r="O281" s="7"/>
      <c r="P281" s="10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ht="15.75" customHeight="1">
      <c r="A282" s="7"/>
      <c r="B282" s="25"/>
      <c r="C282" s="25"/>
      <c r="D282" s="10"/>
      <c r="E282" s="10"/>
      <c r="F282" s="10"/>
      <c r="G282" s="11"/>
      <c r="H282" s="11"/>
      <c r="I282" s="7"/>
      <c r="J282" s="7"/>
      <c r="K282" s="7"/>
      <c r="L282" s="7"/>
      <c r="M282" s="14"/>
      <c r="N282" s="7"/>
      <c r="O282" s="7"/>
      <c r="P282" s="10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ht="15.75" customHeight="1">
      <c r="A283" s="7"/>
      <c r="B283" s="25"/>
      <c r="C283" s="25"/>
      <c r="D283" s="10"/>
      <c r="E283" s="10"/>
      <c r="F283" s="10"/>
      <c r="G283" s="11"/>
      <c r="H283" s="11"/>
      <c r="I283" s="7"/>
      <c r="J283" s="7"/>
      <c r="K283" s="7"/>
      <c r="L283" s="7"/>
      <c r="M283" s="14"/>
      <c r="N283" s="7"/>
      <c r="O283" s="7"/>
      <c r="P283" s="10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ht="15.75" customHeight="1">
      <c r="A284" s="7"/>
      <c r="B284" s="25"/>
      <c r="C284" s="25"/>
      <c r="D284" s="10"/>
      <c r="E284" s="10"/>
      <c r="F284" s="10"/>
      <c r="G284" s="11"/>
      <c r="H284" s="11"/>
      <c r="I284" s="7"/>
      <c r="J284" s="7"/>
      <c r="K284" s="7"/>
      <c r="L284" s="7"/>
      <c r="M284" s="14"/>
      <c r="N284" s="7"/>
      <c r="O284" s="7"/>
      <c r="P284" s="10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ht="15.75" customHeight="1">
      <c r="A285" s="7"/>
      <c r="B285" s="25"/>
      <c r="C285" s="25"/>
      <c r="D285" s="10"/>
      <c r="E285" s="10"/>
      <c r="F285" s="10"/>
      <c r="G285" s="11"/>
      <c r="H285" s="11"/>
      <c r="I285" s="7"/>
      <c r="J285" s="7"/>
      <c r="K285" s="7"/>
      <c r="L285" s="7"/>
      <c r="M285" s="14"/>
      <c r="N285" s="7"/>
      <c r="O285" s="7"/>
      <c r="P285" s="10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ht="15.75" customHeight="1">
      <c r="A286" s="7"/>
      <c r="B286" s="25"/>
      <c r="C286" s="25"/>
      <c r="D286" s="10"/>
      <c r="E286" s="10"/>
      <c r="F286" s="10"/>
      <c r="G286" s="11"/>
      <c r="H286" s="11"/>
      <c r="I286" s="7"/>
      <c r="J286" s="7"/>
      <c r="K286" s="7"/>
      <c r="L286" s="7"/>
      <c r="M286" s="14"/>
      <c r="N286" s="7"/>
      <c r="O286" s="7"/>
      <c r="P286" s="10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ht="15.75" customHeight="1">
      <c r="A287" s="7"/>
      <c r="B287" s="25"/>
      <c r="C287" s="25"/>
      <c r="D287" s="10"/>
      <c r="E287" s="10"/>
      <c r="F287" s="10"/>
      <c r="G287" s="11"/>
      <c r="H287" s="11"/>
      <c r="I287" s="7"/>
      <c r="J287" s="7"/>
      <c r="K287" s="7"/>
      <c r="L287" s="7"/>
      <c r="M287" s="14"/>
      <c r="N287" s="7"/>
      <c r="O287" s="7"/>
      <c r="P287" s="10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ht="15.75" customHeight="1">
      <c r="A288" s="7"/>
      <c r="B288" s="25"/>
      <c r="C288" s="25"/>
      <c r="D288" s="10"/>
      <c r="E288" s="10"/>
      <c r="F288" s="10"/>
      <c r="G288" s="11"/>
      <c r="H288" s="11"/>
      <c r="I288" s="7"/>
      <c r="J288" s="7"/>
      <c r="K288" s="7"/>
      <c r="L288" s="7"/>
      <c r="M288" s="14"/>
      <c r="N288" s="7"/>
      <c r="O288" s="7"/>
      <c r="P288" s="10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ht="15.75" customHeight="1">
      <c r="A289" s="7"/>
      <c r="B289" s="25"/>
      <c r="C289" s="25"/>
      <c r="D289" s="10"/>
      <c r="E289" s="10"/>
      <c r="F289" s="10"/>
      <c r="G289" s="11"/>
      <c r="H289" s="11"/>
      <c r="I289" s="7"/>
      <c r="J289" s="7"/>
      <c r="K289" s="7"/>
      <c r="L289" s="7"/>
      <c r="M289" s="14"/>
      <c r="N289" s="7"/>
      <c r="O289" s="7"/>
      <c r="P289" s="10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ht="15.75" customHeight="1">
      <c r="A290" s="7"/>
      <c r="B290" s="25"/>
      <c r="C290" s="25"/>
      <c r="D290" s="10"/>
      <c r="E290" s="10"/>
      <c r="F290" s="10"/>
      <c r="G290" s="11"/>
      <c r="H290" s="11"/>
      <c r="I290" s="7"/>
      <c r="J290" s="7"/>
      <c r="K290" s="7"/>
      <c r="L290" s="7"/>
      <c r="M290" s="14"/>
      <c r="N290" s="7"/>
      <c r="O290" s="7"/>
      <c r="P290" s="10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ht="15.75" customHeight="1">
      <c r="A291" s="7"/>
      <c r="B291" s="25"/>
      <c r="C291" s="25"/>
      <c r="D291" s="10"/>
      <c r="E291" s="10"/>
      <c r="F291" s="10"/>
      <c r="G291" s="11"/>
      <c r="H291" s="11"/>
      <c r="I291" s="7"/>
      <c r="J291" s="7"/>
      <c r="K291" s="7"/>
      <c r="L291" s="7"/>
      <c r="M291" s="14"/>
      <c r="N291" s="7"/>
      <c r="O291" s="7"/>
      <c r="P291" s="10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ht="15.75" customHeight="1">
      <c r="A292" s="7"/>
      <c r="B292" s="25"/>
      <c r="C292" s="25"/>
      <c r="D292" s="10"/>
      <c r="E292" s="10"/>
      <c r="F292" s="10"/>
      <c r="G292" s="11"/>
      <c r="H292" s="11"/>
      <c r="I292" s="7"/>
      <c r="J292" s="7"/>
      <c r="K292" s="7"/>
      <c r="L292" s="7"/>
      <c r="M292" s="14"/>
      <c r="N292" s="7"/>
      <c r="O292" s="7"/>
      <c r="P292" s="10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ht="15.75" customHeight="1">
      <c r="A293" s="7"/>
      <c r="B293" s="25"/>
      <c r="C293" s="25"/>
      <c r="D293" s="10"/>
      <c r="E293" s="10"/>
      <c r="F293" s="10"/>
      <c r="G293" s="11"/>
      <c r="H293" s="11"/>
      <c r="I293" s="7"/>
      <c r="J293" s="7"/>
      <c r="K293" s="7"/>
      <c r="L293" s="7"/>
      <c r="M293" s="14"/>
      <c r="N293" s="7"/>
      <c r="O293" s="7"/>
      <c r="P293" s="10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ht="15.75" customHeight="1">
      <c r="A294" s="7"/>
      <c r="B294" s="25"/>
      <c r="C294" s="25"/>
      <c r="D294" s="10"/>
      <c r="E294" s="10"/>
      <c r="F294" s="10"/>
      <c r="G294" s="11"/>
      <c r="H294" s="11"/>
      <c r="I294" s="7"/>
      <c r="J294" s="7"/>
      <c r="K294" s="7"/>
      <c r="L294" s="7"/>
      <c r="M294" s="14"/>
      <c r="N294" s="7"/>
      <c r="O294" s="7"/>
      <c r="P294" s="10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ht="15.75" customHeight="1">
      <c r="A295" s="7"/>
      <c r="B295" s="25"/>
      <c r="C295" s="25"/>
      <c r="D295" s="10"/>
      <c r="E295" s="10"/>
      <c r="F295" s="10"/>
      <c r="G295" s="11"/>
      <c r="H295" s="11"/>
      <c r="I295" s="7"/>
      <c r="J295" s="7"/>
      <c r="K295" s="7"/>
      <c r="L295" s="7"/>
      <c r="M295" s="14"/>
      <c r="N295" s="7"/>
      <c r="O295" s="7"/>
      <c r="P295" s="10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ht="15.75" customHeight="1">
      <c r="A296" s="7"/>
      <c r="B296" s="25"/>
      <c r="C296" s="25"/>
      <c r="D296" s="10"/>
      <c r="E296" s="10"/>
      <c r="F296" s="10"/>
      <c r="G296" s="11"/>
      <c r="H296" s="11"/>
      <c r="I296" s="7"/>
      <c r="J296" s="7"/>
      <c r="K296" s="7"/>
      <c r="L296" s="7"/>
      <c r="M296" s="14"/>
      <c r="N296" s="7"/>
      <c r="O296" s="7"/>
      <c r="P296" s="10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ht="15.75" customHeight="1">
      <c r="A297" s="7"/>
      <c r="B297" s="25"/>
      <c r="C297" s="25"/>
      <c r="D297" s="10"/>
      <c r="E297" s="10"/>
      <c r="F297" s="10"/>
      <c r="G297" s="11"/>
      <c r="H297" s="11"/>
      <c r="I297" s="7"/>
      <c r="J297" s="7"/>
      <c r="K297" s="7"/>
      <c r="L297" s="7"/>
      <c r="M297" s="14"/>
      <c r="N297" s="7"/>
      <c r="O297" s="7"/>
      <c r="P297" s="10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ht="15.75" customHeight="1">
      <c r="A298" s="7"/>
      <c r="B298" s="25"/>
      <c r="C298" s="25"/>
      <c r="D298" s="10"/>
      <c r="E298" s="10"/>
      <c r="F298" s="10"/>
      <c r="G298" s="11"/>
      <c r="H298" s="11"/>
      <c r="I298" s="7"/>
      <c r="J298" s="7"/>
      <c r="K298" s="7"/>
      <c r="L298" s="7"/>
      <c r="M298" s="14"/>
      <c r="N298" s="7"/>
      <c r="O298" s="7"/>
      <c r="P298" s="10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ht="15.75" customHeight="1">
      <c r="A299" s="7"/>
      <c r="B299" s="25"/>
      <c r="C299" s="25"/>
      <c r="D299" s="10"/>
      <c r="E299" s="10"/>
      <c r="F299" s="10"/>
      <c r="G299" s="11"/>
      <c r="H299" s="11"/>
      <c r="I299" s="7"/>
      <c r="J299" s="7"/>
      <c r="K299" s="7"/>
      <c r="L299" s="7"/>
      <c r="M299" s="14"/>
      <c r="N299" s="7"/>
      <c r="O299" s="7"/>
      <c r="P299" s="10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ht="15.75" customHeight="1">
      <c r="A300" s="7"/>
      <c r="B300" s="25"/>
      <c r="C300" s="25"/>
      <c r="D300" s="10"/>
      <c r="E300" s="10"/>
      <c r="F300" s="10"/>
      <c r="G300" s="11"/>
      <c r="H300" s="11"/>
      <c r="I300" s="7"/>
      <c r="J300" s="7"/>
      <c r="K300" s="7"/>
      <c r="L300" s="7"/>
      <c r="M300" s="14"/>
      <c r="N300" s="7"/>
      <c r="O300" s="7"/>
      <c r="P300" s="10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ht="15.75" customHeight="1">
      <c r="A301" s="7"/>
      <c r="B301" s="25"/>
      <c r="C301" s="25"/>
      <c r="D301" s="10"/>
      <c r="E301" s="10"/>
      <c r="F301" s="10"/>
      <c r="G301" s="11"/>
      <c r="H301" s="11"/>
      <c r="I301" s="7"/>
      <c r="J301" s="7"/>
      <c r="K301" s="7"/>
      <c r="L301" s="7"/>
      <c r="M301" s="14"/>
      <c r="N301" s="7"/>
      <c r="O301" s="7"/>
      <c r="P301" s="10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ht="15.75" customHeight="1">
      <c r="A302" s="7"/>
      <c r="B302" s="25"/>
      <c r="C302" s="25"/>
      <c r="D302" s="10"/>
      <c r="E302" s="10"/>
      <c r="F302" s="10"/>
      <c r="G302" s="11"/>
      <c r="H302" s="11"/>
      <c r="I302" s="7"/>
      <c r="J302" s="7"/>
      <c r="K302" s="7"/>
      <c r="L302" s="7"/>
      <c r="M302" s="14"/>
      <c r="N302" s="7"/>
      <c r="O302" s="7"/>
      <c r="P302" s="10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ht="15.75" customHeight="1">
      <c r="A303" s="7"/>
      <c r="B303" s="25"/>
      <c r="C303" s="25"/>
      <c r="D303" s="10"/>
      <c r="E303" s="10"/>
      <c r="F303" s="10"/>
      <c r="G303" s="11"/>
      <c r="H303" s="11"/>
      <c r="I303" s="7"/>
      <c r="J303" s="7"/>
      <c r="K303" s="7"/>
      <c r="L303" s="7"/>
      <c r="M303" s="14"/>
      <c r="N303" s="7"/>
      <c r="O303" s="7"/>
      <c r="P303" s="10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ht="15.75" customHeight="1">
      <c r="A304" s="7"/>
      <c r="B304" s="25"/>
      <c r="C304" s="25"/>
      <c r="D304" s="10"/>
      <c r="E304" s="10"/>
      <c r="F304" s="10"/>
      <c r="G304" s="11"/>
      <c r="H304" s="11"/>
      <c r="I304" s="7"/>
      <c r="J304" s="7"/>
      <c r="K304" s="7"/>
      <c r="L304" s="7"/>
      <c r="M304" s="14"/>
      <c r="N304" s="7"/>
      <c r="O304" s="7"/>
      <c r="P304" s="10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ht="15.75" customHeight="1">
      <c r="A305" s="7"/>
      <c r="B305" s="25"/>
      <c r="C305" s="25"/>
      <c r="D305" s="10"/>
      <c r="E305" s="10"/>
      <c r="F305" s="10"/>
      <c r="G305" s="11"/>
      <c r="H305" s="11"/>
      <c r="I305" s="7"/>
      <c r="J305" s="7"/>
      <c r="K305" s="7"/>
      <c r="L305" s="7"/>
      <c r="M305" s="14"/>
      <c r="N305" s="7"/>
      <c r="O305" s="7"/>
      <c r="P305" s="10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ht="15.75" customHeight="1">
      <c r="A306" s="7"/>
      <c r="B306" s="25"/>
      <c r="C306" s="25"/>
      <c r="D306" s="10"/>
      <c r="E306" s="10"/>
      <c r="F306" s="10"/>
      <c r="G306" s="11"/>
      <c r="H306" s="11"/>
      <c r="I306" s="7"/>
      <c r="J306" s="7"/>
      <c r="K306" s="7"/>
      <c r="L306" s="7"/>
      <c r="M306" s="14"/>
      <c r="N306" s="7"/>
      <c r="O306" s="7"/>
      <c r="P306" s="10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ht="15.75" customHeight="1">
      <c r="A307" s="7"/>
      <c r="B307" s="25"/>
      <c r="C307" s="25"/>
      <c r="D307" s="10"/>
      <c r="E307" s="10"/>
      <c r="F307" s="10"/>
      <c r="G307" s="11"/>
      <c r="H307" s="11"/>
      <c r="I307" s="7"/>
      <c r="J307" s="7"/>
      <c r="K307" s="7"/>
      <c r="L307" s="7"/>
      <c r="M307" s="14"/>
      <c r="N307" s="7"/>
      <c r="O307" s="7"/>
      <c r="P307" s="10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